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1\pub\Homepage\kcs\home\dokenbou\"/>
    </mc:Choice>
  </mc:AlternateContent>
  <xr:revisionPtr revIDLastSave="0" documentId="13_ncr:1_{F43CECAD-F003-4ABE-AD38-AF01F4BA610D}" xr6:coauthVersionLast="47" xr6:coauthVersionMax="47" xr10:uidLastSave="{00000000-0000-0000-0000-000000000000}"/>
  <bookViews>
    <workbookView xWindow="-120" yWindow="-120" windowWidth="29040" windowHeight="15225" tabRatio="879" xr2:uid="{00000000-000D-0000-FFFF-FFFF00000000}"/>
  </bookViews>
  <sheets>
    <sheet name="初期値" sheetId="16" r:id="rId1"/>
    <sheet name="記入例" sheetId="28" r:id="rId2"/>
    <sheet name="DV-IDENTITY-0" sheetId="12" state="veryHidden" r:id="rId3"/>
  </sheets>
  <definedNames>
    <definedName name="_xlnm.Print_Area" localSheetId="1">記入例!$A$1:$O$45</definedName>
    <definedName name="_xlnm.Print_Area" localSheetId="0">初期値!$A$1:$O$45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28" l="1"/>
  <c r="L10" i="28"/>
  <c r="S10" i="28" s="1"/>
  <c r="I11" i="28"/>
  <c r="V11" i="28" s="1"/>
  <c r="L11" i="28"/>
  <c r="X11" i="28" s="1"/>
  <c r="I12" i="28"/>
  <c r="Q12" i="28" s="1"/>
  <c r="L12" i="28"/>
  <c r="I13" i="28"/>
  <c r="V13" i="28" s="1"/>
  <c r="L13" i="28"/>
  <c r="I14" i="28"/>
  <c r="L14" i="28"/>
  <c r="I15" i="28"/>
  <c r="V15" i="28" s="1"/>
  <c r="L15" i="28"/>
  <c r="R15" i="28" s="1"/>
  <c r="I16" i="28"/>
  <c r="Q16" i="28" s="1"/>
  <c r="L16" i="28"/>
  <c r="S16" i="28" s="1"/>
  <c r="V17" i="28"/>
  <c r="L17" i="28"/>
  <c r="R17" i="28" s="1"/>
  <c r="I17" i="28"/>
  <c r="Q17" i="28" s="1"/>
  <c r="V14" i="28"/>
  <c r="Q14" i="28"/>
  <c r="S14" i="28"/>
  <c r="R13" i="28"/>
  <c r="S12" i="28"/>
  <c r="V10" i="28"/>
  <c r="Q10" i="28"/>
  <c r="C4" i="28"/>
  <c r="Q11" i="28" l="1"/>
  <c r="V16" i="28"/>
  <c r="V12" i="28"/>
  <c r="Q15" i="28"/>
  <c r="Q13" i="28"/>
  <c r="Q18" i="28"/>
  <c r="R11" i="28"/>
  <c r="S11" i="28"/>
  <c r="S13" i="28"/>
  <c r="S15" i="28"/>
  <c r="S17" i="28"/>
  <c r="W10" i="28"/>
  <c r="W11" i="28"/>
  <c r="W12" i="28"/>
  <c r="W13" i="28"/>
  <c r="W14" i="28"/>
  <c r="W15" i="28"/>
  <c r="W16" i="28"/>
  <c r="W17" i="28"/>
  <c r="X10" i="28"/>
  <c r="X12" i="28"/>
  <c r="X13" i="28"/>
  <c r="X14" i="28"/>
  <c r="X15" i="28"/>
  <c r="X16" i="28"/>
  <c r="X17" i="28"/>
  <c r="R10" i="28"/>
  <c r="R12" i="28"/>
  <c r="R14" i="28"/>
  <c r="R16" i="28"/>
  <c r="T18" i="28" l="1"/>
  <c r="R19" i="28"/>
  <c r="R20" i="28"/>
  <c r="F20" i="28" s="1"/>
  <c r="F19" i="28" l="1"/>
  <c r="T9" i="28"/>
  <c r="C4" i="16" l="1"/>
  <c r="I10" i="16" l="1"/>
  <c r="V10" i="16" s="1"/>
  <c r="I11" i="16"/>
  <c r="V11" i="16" s="1"/>
  <c r="L10" i="16"/>
  <c r="X10" i="16" s="1"/>
  <c r="I17" i="16"/>
  <c r="Q17" i="16" s="1"/>
  <c r="I16" i="16"/>
  <c r="Q16" i="16" s="1"/>
  <c r="I15" i="16"/>
  <c r="Q15" i="16" s="1"/>
  <c r="I14" i="16"/>
  <c r="V14" i="16" s="1"/>
  <c r="I13" i="16"/>
  <c r="V13" i="16" s="1"/>
  <c r="I12" i="16"/>
  <c r="V12" i="16" s="1"/>
  <c r="V17" i="16" l="1"/>
  <c r="W10" i="16"/>
  <c r="V15" i="16"/>
  <c r="V16" i="16"/>
  <c r="L15" i="16"/>
  <c r="X15" i="16" s="1"/>
  <c r="W15" i="16" l="1"/>
  <c r="R15" i="16"/>
  <c r="S15" i="16"/>
  <c r="Q14" i="16"/>
  <c r="L17" i="16" l="1"/>
  <c r="X17" i="16" s="1"/>
  <c r="L16" i="16"/>
  <c r="X16" i="16" s="1"/>
  <c r="L14" i="16"/>
  <c r="X14" i="16" s="1"/>
  <c r="L13" i="16"/>
  <c r="X13" i="16" s="1"/>
  <c r="S10" i="16"/>
  <c r="Q10" i="16"/>
  <c r="L11" i="16"/>
  <c r="X11" i="16" s="1"/>
  <c r="Q11" i="16"/>
  <c r="L12" i="16"/>
  <c r="X12" i="16" s="1"/>
  <c r="Q12" i="16"/>
  <c r="Q13" i="16"/>
  <c r="A13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Q13" i="12"/>
  <c r="AR13" i="12"/>
  <c r="AS13" i="12"/>
  <c r="AT13" i="12"/>
  <c r="AU13" i="12"/>
  <c r="AV13" i="12"/>
  <c r="AW13" i="12"/>
  <c r="AX13" i="12"/>
  <c r="AY13" i="12"/>
  <c r="AZ13" i="12"/>
  <c r="BA13" i="12"/>
  <c r="BB13" i="12"/>
  <c r="BC13" i="12"/>
  <c r="BD13" i="12"/>
  <c r="BE13" i="12"/>
  <c r="BF13" i="12"/>
  <c r="BG13" i="12"/>
  <c r="BH13" i="12"/>
  <c r="BI13" i="12"/>
  <c r="BJ13" i="12"/>
  <c r="BK13" i="12"/>
  <c r="BL13" i="12"/>
  <c r="BM13" i="12"/>
  <c r="BN13" i="12"/>
  <c r="BO13" i="12"/>
  <c r="BP13" i="12"/>
  <c r="BQ13" i="12"/>
  <c r="BR13" i="12"/>
  <c r="BS13" i="12"/>
  <c r="BT13" i="12"/>
  <c r="BU13" i="12"/>
  <c r="BV13" i="12"/>
  <c r="BW13" i="12"/>
  <c r="BX13" i="12"/>
  <c r="BY13" i="12"/>
  <c r="BZ13" i="12"/>
  <c r="CA13" i="12"/>
  <c r="CB13" i="12"/>
  <c r="CC13" i="12"/>
  <c r="CD13" i="12"/>
  <c r="CE13" i="12"/>
  <c r="CF13" i="12"/>
  <c r="CG13" i="12"/>
  <c r="CH13" i="12"/>
  <c r="CI13" i="12"/>
  <c r="CJ13" i="12"/>
  <c r="CK13" i="12"/>
  <c r="CL13" i="12"/>
  <c r="CM13" i="12"/>
  <c r="CN13" i="12"/>
  <c r="CO13" i="12"/>
  <c r="CP13" i="12"/>
  <c r="CQ13" i="12"/>
  <c r="CR13" i="12"/>
  <c r="CS13" i="12"/>
  <c r="CT13" i="12"/>
  <c r="CU13" i="12"/>
  <c r="CV13" i="12"/>
  <c r="CW13" i="12"/>
  <c r="CX13" i="12"/>
  <c r="CY13" i="12"/>
  <c r="CZ13" i="12"/>
  <c r="DA13" i="12"/>
  <c r="DB13" i="12"/>
  <c r="DC13" i="12"/>
  <c r="DD13" i="12"/>
  <c r="DE13" i="12"/>
  <c r="DF13" i="12"/>
  <c r="DG13" i="12"/>
  <c r="DH13" i="12"/>
  <c r="DI13" i="12"/>
  <c r="DJ13" i="12"/>
  <c r="DK13" i="12"/>
  <c r="DL13" i="12"/>
  <c r="DM13" i="12"/>
  <c r="DN13" i="12"/>
  <c r="DO13" i="12"/>
  <c r="DP13" i="12"/>
  <c r="DQ13" i="12"/>
  <c r="DR13" i="12"/>
  <c r="DS13" i="12"/>
  <c r="DT13" i="12"/>
  <c r="DU13" i="12"/>
  <c r="DV13" i="12"/>
  <c r="DW13" i="12"/>
  <c r="DX13" i="12"/>
  <c r="DY13" i="12"/>
  <c r="DZ13" i="12"/>
  <c r="EA13" i="12"/>
  <c r="EB13" i="12"/>
  <c r="EC13" i="12"/>
  <c r="ED13" i="12"/>
  <c r="EE13" i="12"/>
  <c r="EF13" i="12"/>
  <c r="EG13" i="12"/>
  <c r="EH13" i="12"/>
  <c r="EI13" i="12"/>
  <c r="EJ13" i="12"/>
  <c r="EK13" i="12"/>
  <c r="EL13" i="12"/>
  <c r="EM13" i="12"/>
  <c r="EN13" i="12"/>
  <c r="EO13" i="12"/>
  <c r="EP13" i="12"/>
  <c r="EQ13" i="12"/>
  <c r="ER13" i="12"/>
  <c r="ES13" i="12"/>
  <c r="ET13" i="12"/>
  <c r="EU13" i="12"/>
  <c r="EV13" i="12"/>
  <c r="EW13" i="12"/>
  <c r="EX13" i="12"/>
  <c r="EY13" i="12"/>
  <c r="EZ13" i="12"/>
  <c r="FA13" i="12"/>
  <c r="FB13" i="12"/>
  <c r="FC13" i="12"/>
  <c r="FD13" i="12"/>
  <c r="FE13" i="12"/>
  <c r="FF13" i="12"/>
  <c r="FG13" i="12"/>
  <c r="FH13" i="12"/>
  <c r="FI13" i="12"/>
  <c r="FJ13" i="12"/>
  <c r="FK13" i="12"/>
  <c r="FL13" i="12"/>
  <c r="FM13" i="12"/>
  <c r="FN13" i="12"/>
  <c r="FO13" i="12"/>
  <c r="FP13" i="12"/>
  <c r="FQ13" i="12"/>
  <c r="FR13" i="12"/>
  <c r="FS13" i="12"/>
  <c r="FT13" i="12"/>
  <c r="FU13" i="12"/>
  <c r="FV13" i="12"/>
  <c r="FW13" i="12"/>
  <c r="FX13" i="12"/>
  <c r="FY13" i="12"/>
  <c r="FZ13" i="12"/>
  <c r="GA13" i="12"/>
  <c r="GB13" i="12"/>
  <c r="GC13" i="12"/>
  <c r="GD13" i="12"/>
  <c r="GE13" i="12"/>
  <c r="GF13" i="12"/>
  <c r="GG13" i="12"/>
  <c r="GH13" i="12"/>
  <c r="GI13" i="12"/>
  <c r="GJ13" i="12"/>
  <c r="GK13" i="12"/>
  <c r="GL13" i="12"/>
  <c r="GM13" i="12"/>
  <c r="GN13" i="12"/>
  <c r="GO13" i="12"/>
  <c r="GP13" i="12"/>
  <c r="GQ13" i="12"/>
  <c r="GS13" i="12"/>
  <c r="GT13" i="12"/>
  <c r="GV13" i="12"/>
  <c r="GW13" i="12"/>
  <c r="GX13" i="12"/>
  <c r="GY13" i="12"/>
  <c r="HC13" i="12"/>
  <c r="HD13" i="12"/>
  <c r="HE13" i="12"/>
  <c r="HG13" i="12"/>
  <c r="HH13" i="12"/>
  <c r="HI13" i="12"/>
  <c r="HJ13" i="12"/>
  <c r="HK13" i="12"/>
  <c r="HL13" i="12"/>
  <c r="HM13" i="12"/>
  <c r="HN13" i="12"/>
  <c r="A12" i="12"/>
  <c r="B12" i="12"/>
  <c r="D12" i="12"/>
  <c r="E12" i="12"/>
  <c r="G12" i="12"/>
  <c r="H12" i="12"/>
  <c r="I12" i="12"/>
  <c r="J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AM12" i="12"/>
  <c r="AN12" i="12"/>
  <c r="AO12" i="12"/>
  <c r="AP12" i="12"/>
  <c r="AQ12" i="12"/>
  <c r="AR12" i="12"/>
  <c r="AS12" i="12"/>
  <c r="AT12" i="12"/>
  <c r="AU12" i="12"/>
  <c r="AV12" i="12"/>
  <c r="AW12" i="12"/>
  <c r="AX12" i="12"/>
  <c r="AY12" i="12"/>
  <c r="AZ12" i="12"/>
  <c r="BA12" i="12"/>
  <c r="BB12" i="12"/>
  <c r="BC12" i="12"/>
  <c r="BD12" i="12"/>
  <c r="BE12" i="12"/>
  <c r="BF12" i="12"/>
  <c r="BG12" i="12"/>
  <c r="BH12" i="12"/>
  <c r="BI12" i="12"/>
  <c r="BJ12" i="12"/>
  <c r="BK12" i="12"/>
  <c r="BL12" i="12"/>
  <c r="BM12" i="12"/>
  <c r="BN12" i="12"/>
  <c r="BO12" i="12"/>
  <c r="BP12" i="12"/>
  <c r="BQ12" i="12"/>
  <c r="BR12" i="12"/>
  <c r="BS12" i="12"/>
  <c r="BT12" i="12"/>
  <c r="BU12" i="12"/>
  <c r="BV12" i="12"/>
  <c r="BW12" i="12"/>
  <c r="BX12" i="12"/>
  <c r="BY12" i="12"/>
  <c r="BZ12" i="12"/>
  <c r="CA12" i="12"/>
  <c r="CB12" i="12"/>
  <c r="CC12" i="12"/>
  <c r="CD12" i="12"/>
  <c r="CE12" i="12"/>
  <c r="CF12" i="12"/>
  <c r="CG12" i="12"/>
  <c r="CH12" i="12"/>
  <c r="CI12" i="12"/>
  <c r="CJ12" i="12"/>
  <c r="CK12" i="12"/>
  <c r="CL12" i="12"/>
  <c r="CM12" i="12"/>
  <c r="CN12" i="12"/>
  <c r="CO12" i="12"/>
  <c r="CP12" i="12"/>
  <c r="CQ12" i="12"/>
  <c r="CR12" i="12"/>
  <c r="CS12" i="12"/>
  <c r="CT12" i="12"/>
  <c r="CU12" i="12"/>
  <c r="CV12" i="12"/>
  <c r="CW12" i="12"/>
  <c r="CX12" i="12"/>
  <c r="CY12" i="12"/>
  <c r="CZ12" i="12"/>
  <c r="DA12" i="12"/>
  <c r="DB12" i="12"/>
  <c r="DC12" i="12"/>
  <c r="DD12" i="12"/>
  <c r="DE12" i="12"/>
  <c r="DF12" i="12"/>
  <c r="DG12" i="12"/>
  <c r="DH12" i="12"/>
  <c r="DI12" i="12"/>
  <c r="DJ12" i="12"/>
  <c r="DK12" i="12"/>
  <c r="DL12" i="12"/>
  <c r="DM12" i="12"/>
  <c r="DN12" i="12"/>
  <c r="DO12" i="12"/>
  <c r="DP12" i="12"/>
  <c r="DQ12" i="12"/>
  <c r="DR12" i="12"/>
  <c r="DS12" i="12"/>
  <c r="DT12" i="12"/>
  <c r="DU12" i="12"/>
  <c r="DV12" i="12"/>
  <c r="DW12" i="12"/>
  <c r="DX12" i="12"/>
  <c r="DY12" i="12"/>
  <c r="DZ12" i="12"/>
  <c r="EA12" i="12"/>
  <c r="EB12" i="12"/>
  <c r="EC12" i="12"/>
  <c r="ED12" i="12"/>
  <c r="EE12" i="12"/>
  <c r="EF12" i="12"/>
  <c r="EG12" i="12"/>
  <c r="EH12" i="12"/>
  <c r="EI12" i="12"/>
  <c r="EJ12" i="12"/>
  <c r="EK12" i="12"/>
  <c r="EL12" i="12"/>
  <c r="EM12" i="12"/>
  <c r="EN12" i="12"/>
  <c r="EO12" i="12"/>
  <c r="EP12" i="12"/>
  <c r="EQ12" i="12"/>
  <c r="ER12" i="12"/>
  <c r="ES12" i="12"/>
  <c r="ET12" i="12"/>
  <c r="EU12" i="12"/>
  <c r="EV12" i="12"/>
  <c r="EW12" i="12"/>
  <c r="EX12" i="12"/>
  <c r="EY12" i="12"/>
  <c r="EZ12" i="12"/>
  <c r="FA12" i="12"/>
  <c r="FB12" i="12"/>
  <c r="FC12" i="12"/>
  <c r="FD12" i="12"/>
  <c r="FE12" i="12"/>
  <c r="FF12" i="12"/>
  <c r="FG12" i="12"/>
  <c r="FH12" i="12"/>
  <c r="FI12" i="12"/>
  <c r="FJ12" i="12"/>
  <c r="FK12" i="12"/>
  <c r="FL12" i="12"/>
  <c r="FM12" i="12"/>
  <c r="FN12" i="12"/>
  <c r="FO12" i="12"/>
  <c r="FP12" i="12"/>
  <c r="FQ12" i="12"/>
  <c r="FR12" i="12"/>
  <c r="FS12" i="12"/>
  <c r="FT12" i="12"/>
  <c r="FU12" i="12"/>
  <c r="FV12" i="12"/>
  <c r="FW12" i="12"/>
  <c r="FX12" i="12"/>
  <c r="FY12" i="12"/>
  <c r="FZ12" i="12"/>
  <c r="GA12" i="12"/>
  <c r="GB12" i="12"/>
  <c r="GC12" i="12"/>
  <c r="GD12" i="12"/>
  <c r="GE12" i="12"/>
  <c r="GF12" i="12"/>
  <c r="GG12" i="12"/>
  <c r="GH12" i="12"/>
  <c r="GI12" i="12"/>
  <c r="GJ12" i="12"/>
  <c r="GK12" i="12"/>
  <c r="GL12" i="12"/>
  <c r="GM12" i="12"/>
  <c r="GN12" i="12"/>
  <c r="GO12" i="12"/>
  <c r="GP12" i="12"/>
  <c r="GQ12" i="12"/>
  <c r="GR12" i="12"/>
  <c r="GS12" i="12"/>
  <c r="GT12" i="12"/>
  <c r="GU12" i="12"/>
  <c r="GV12" i="12"/>
  <c r="GW12" i="12"/>
  <c r="GX12" i="12"/>
  <c r="GY12" i="12"/>
  <c r="GZ12" i="12"/>
  <c r="HA12" i="12"/>
  <c r="HB12" i="12"/>
  <c r="HC12" i="12"/>
  <c r="HD12" i="12"/>
  <c r="HE12" i="12"/>
  <c r="HF12" i="12"/>
  <c r="HG12" i="12"/>
  <c r="HH12" i="12"/>
  <c r="HI12" i="12"/>
  <c r="HJ12" i="12"/>
  <c r="HK12" i="12"/>
  <c r="HL12" i="12"/>
  <c r="HM12" i="12"/>
  <c r="HN12" i="12"/>
  <c r="HO12" i="12"/>
  <c r="HP12" i="12"/>
  <c r="HQ12" i="12"/>
  <c r="HR12" i="12"/>
  <c r="HS12" i="12"/>
  <c r="HT12" i="12"/>
  <c r="HU12" i="12"/>
  <c r="HV12" i="12"/>
  <c r="HW12" i="12"/>
  <c r="HX12" i="12"/>
  <c r="HY12" i="12"/>
  <c r="HZ12" i="12"/>
  <c r="IA12" i="12"/>
  <c r="IB12" i="12"/>
  <c r="IC12" i="12"/>
  <c r="ID12" i="12"/>
  <c r="IE12" i="12"/>
  <c r="IF12" i="12"/>
  <c r="IG12" i="12"/>
  <c r="IH12" i="12"/>
  <c r="II12" i="12"/>
  <c r="IJ12" i="12"/>
  <c r="IK12" i="12"/>
  <c r="IL12" i="12"/>
  <c r="IM12" i="12"/>
  <c r="IN12" i="12"/>
  <c r="IO12" i="12"/>
  <c r="IP12" i="12"/>
  <c r="IQ12" i="12"/>
  <c r="IR12" i="12"/>
  <c r="IS12" i="12"/>
  <c r="IT12" i="12"/>
  <c r="IU12" i="12"/>
  <c r="IV12" i="12"/>
  <c r="A11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Q11" i="12"/>
  <c r="AR11" i="12"/>
  <c r="AS11" i="12"/>
  <c r="AT11" i="12"/>
  <c r="AU11" i="12"/>
  <c r="AV11" i="12"/>
  <c r="AW11" i="12"/>
  <c r="AX11" i="12"/>
  <c r="AY11" i="12"/>
  <c r="AZ11" i="12"/>
  <c r="BA11" i="12"/>
  <c r="BB11" i="12"/>
  <c r="BC11" i="12"/>
  <c r="BD11" i="12"/>
  <c r="BE11" i="12"/>
  <c r="BF11" i="12"/>
  <c r="BG11" i="12"/>
  <c r="BH11" i="12"/>
  <c r="BI11" i="12"/>
  <c r="BJ11" i="12"/>
  <c r="BK11" i="12"/>
  <c r="BL11" i="12"/>
  <c r="BM11" i="12"/>
  <c r="BN11" i="12"/>
  <c r="BO11" i="12"/>
  <c r="BP11" i="12"/>
  <c r="BQ11" i="12"/>
  <c r="BR11" i="12"/>
  <c r="BS11" i="12"/>
  <c r="BT11" i="12"/>
  <c r="BU11" i="12"/>
  <c r="BV11" i="12"/>
  <c r="BW11" i="12"/>
  <c r="BX11" i="12"/>
  <c r="BY11" i="12"/>
  <c r="BZ11" i="12"/>
  <c r="CA11" i="12"/>
  <c r="CB11" i="12"/>
  <c r="CC11" i="12"/>
  <c r="CD11" i="12"/>
  <c r="CE11" i="12"/>
  <c r="CF11" i="12"/>
  <c r="CG11" i="12"/>
  <c r="CH11" i="12"/>
  <c r="CI11" i="12"/>
  <c r="CJ11" i="12"/>
  <c r="CK11" i="12"/>
  <c r="CL11" i="12"/>
  <c r="CM11" i="12"/>
  <c r="CN11" i="12"/>
  <c r="CO11" i="12"/>
  <c r="CP11" i="12"/>
  <c r="CQ11" i="12"/>
  <c r="CR11" i="12"/>
  <c r="CS11" i="12"/>
  <c r="CT11" i="12"/>
  <c r="CU11" i="12"/>
  <c r="CV11" i="12"/>
  <c r="CW11" i="12"/>
  <c r="CX11" i="12"/>
  <c r="CY11" i="12"/>
  <c r="CZ11" i="12"/>
  <c r="DA11" i="12"/>
  <c r="DB11" i="12"/>
  <c r="DC11" i="12"/>
  <c r="DD11" i="12"/>
  <c r="DE11" i="12"/>
  <c r="DF11" i="12"/>
  <c r="DG11" i="12"/>
  <c r="DH11" i="12"/>
  <c r="DI11" i="12"/>
  <c r="DJ11" i="12"/>
  <c r="DK11" i="12"/>
  <c r="DL11" i="12"/>
  <c r="DM11" i="12"/>
  <c r="DN11" i="12"/>
  <c r="DO11" i="12"/>
  <c r="DP11" i="12"/>
  <c r="DQ11" i="12"/>
  <c r="DR11" i="12"/>
  <c r="DS11" i="12"/>
  <c r="DT11" i="12"/>
  <c r="DU11" i="12"/>
  <c r="DV11" i="12"/>
  <c r="DW11" i="12"/>
  <c r="DX11" i="12"/>
  <c r="DY11" i="12"/>
  <c r="DZ11" i="12"/>
  <c r="EA11" i="12"/>
  <c r="EB11" i="12"/>
  <c r="EC11" i="12"/>
  <c r="ED11" i="12"/>
  <c r="EE11" i="12"/>
  <c r="EF11" i="12"/>
  <c r="EG11" i="12"/>
  <c r="EH11" i="12"/>
  <c r="EI11" i="12"/>
  <c r="EJ11" i="12"/>
  <c r="EK11" i="12"/>
  <c r="EL11" i="12"/>
  <c r="EM11" i="12"/>
  <c r="EN11" i="12"/>
  <c r="EO11" i="12"/>
  <c r="EP11" i="12"/>
  <c r="EQ11" i="12"/>
  <c r="ER11" i="12"/>
  <c r="ES11" i="12"/>
  <c r="ET11" i="12"/>
  <c r="EU11" i="12"/>
  <c r="EV11" i="12"/>
  <c r="EW11" i="12"/>
  <c r="EX11" i="12"/>
  <c r="EY11" i="12"/>
  <c r="EZ11" i="12"/>
  <c r="FA11" i="12"/>
  <c r="FB11" i="12"/>
  <c r="FC11" i="12"/>
  <c r="FD11" i="12"/>
  <c r="FE11" i="12"/>
  <c r="FF11" i="12"/>
  <c r="FG11" i="12"/>
  <c r="FH11" i="12"/>
  <c r="FI11" i="12"/>
  <c r="FJ11" i="12"/>
  <c r="FK11" i="12"/>
  <c r="FL11" i="12"/>
  <c r="FM11" i="12"/>
  <c r="FN11" i="12"/>
  <c r="FO11" i="12"/>
  <c r="FP11" i="12"/>
  <c r="FQ11" i="12"/>
  <c r="FR11" i="12"/>
  <c r="FS11" i="12"/>
  <c r="FT11" i="12"/>
  <c r="FU11" i="12"/>
  <c r="FV11" i="12"/>
  <c r="FW11" i="12"/>
  <c r="FX11" i="12"/>
  <c r="FY11" i="12"/>
  <c r="FZ11" i="12"/>
  <c r="GA11" i="12"/>
  <c r="GB11" i="12"/>
  <c r="GC11" i="12"/>
  <c r="GD11" i="12"/>
  <c r="GE11" i="12"/>
  <c r="GF11" i="12"/>
  <c r="GG11" i="12"/>
  <c r="GH11" i="12"/>
  <c r="GI11" i="12"/>
  <c r="GJ11" i="12"/>
  <c r="GK11" i="12"/>
  <c r="GL11" i="12"/>
  <c r="GM11" i="12"/>
  <c r="GN11" i="12"/>
  <c r="GO11" i="12"/>
  <c r="GP11" i="12"/>
  <c r="GQ11" i="12"/>
  <c r="GR11" i="12"/>
  <c r="GS11" i="12"/>
  <c r="GT11" i="12"/>
  <c r="GU11" i="12"/>
  <c r="GV11" i="12"/>
  <c r="GW11" i="12"/>
  <c r="GX11" i="12"/>
  <c r="GY11" i="12"/>
  <c r="GZ11" i="12"/>
  <c r="HA11" i="12"/>
  <c r="HB11" i="12"/>
  <c r="HC11" i="12"/>
  <c r="HD11" i="12"/>
  <c r="HE11" i="12"/>
  <c r="HF11" i="12"/>
  <c r="HG11" i="12"/>
  <c r="HH11" i="12"/>
  <c r="HI11" i="12"/>
  <c r="HJ11" i="12"/>
  <c r="HK11" i="12"/>
  <c r="HL11" i="12"/>
  <c r="HM11" i="12"/>
  <c r="HN11" i="12"/>
  <c r="HO11" i="12"/>
  <c r="HP11" i="12"/>
  <c r="HQ11" i="12"/>
  <c r="HR11" i="12"/>
  <c r="HS11" i="12"/>
  <c r="HT11" i="12"/>
  <c r="HU11" i="12"/>
  <c r="HV11" i="12"/>
  <c r="HW11" i="12"/>
  <c r="HX11" i="12"/>
  <c r="HY11" i="12"/>
  <c r="HZ11" i="12"/>
  <c r="IA11" i="12"/>
  <c r="IB11" i="12"/>
  <c r="IC11" i="12"/>
  <c r="ID11" i="12"/>
  <c r="IE11" i="12"/>
  <c r="IF11" i="12"/>
  <c r="IG11" i="12"/>
  <c r="IH11" i="12"/>
  <c r="II11" i="12"/>
  <c r="IJ11" i="12"/>
  <c r="IK11" i="12"/>
  <c r="IL11" i="12"/>
  <c r="IM11" i="12"/>
  <c r="IN11" i="12"/>
  <c r="IO11" i="12"/>
  <c r="IP11" i="12"/>
  <c r="IQ11" i="12"/>
  <c r="IR11" i="12"/>
  <c r="IS11" i="12"/>
  <c r="IT11" i="12"/>
  <c r="IU11" i="12"/>
  <c r="IV11" i="12"/>
  <c r="A10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AW10" i="12"/>
  <c r="AX10" i="12"/>
  <c r="AY10" i="12"/>
  <c r="AZ10" i="12"/>
  <c r="BA10" i="12"/>
  <c r="BB10" i="12"/>
  <c r="BC10" i="12"/>
  <c r="BD10" i="12"/>
  <c r="BE10" i="12"/>
  <c r="BF10" i="12"/>
  <c r="BG10" i="12"/>
  <c r="BH10" i="12"/>
  <c r="BI10" i="12"/>
  <c r="BK10" i="12"/>
  <c r="BL10" i="12"/>
  <c r="BN10" i="12"/>
  <c r="BO10" i="12"/>
  <c r="BP10" i="12"/>
  <c r="BQ10" i="12"/>
  <c r="BU10" i="12"/>
  <c r="BV10" i="12"/>
  <c r="BW10" i="12"/>
  <c r="BX10" i="12"/>
  <c r="BY10" i="12"/>
  <c r="BZ10" i="12"/>
  <c r="CA10" i="12"/>
  <c r="CB10" i="12"/>
  <c r="CC10" i="12"/>
  <c r="CD10" i="12"/>
  <c r="CE10" i="12"/>
  <c r="CF10" i="12"/>
  <c r="CG10" i="12"/>
  <c r="CH10" i="12"/>
  <c r="CI10" i="12"/>
  <c r="CJ10" i="12"/>
  <c r="CK10" i="12"/>
  <c r="CL10" i="12"/>
  <c r="CM10" i="12"/>
  <c r="CN10" i="12"/>
  <c r="CO10" i="12"/>
  <c r="CP10" i="12"/>
  <c r="CQ10" i="12"/>
  <c r="CR10" i="12"/>
  <c r="CS10" i="12"/>
  <c r="CT10" i="12"/>
  <c r="CU10" i="12"/>
  <c r="CV10" i="12"/>
  <c r="CW10" i="12"/>
  <c r="CX10" i="12"/>
  <c r="CY10" i="12"/>
  <c r="CZ10" i="12"/>
  <c r="DA10" i="12"/>
  <c r="DB10" i="12"/>
  <c r="DC10" i="12"/>
  <c r="DD10" i="12"/>
  <c r="DE10" i="12"/>
  <c r="DF10" i="12"/>
  <c r="DG10" i="12"/>
  <c r="DH10" i="12"/>
  <c r="DI10" i="12"/>
  <c r="DJ10" i="12"/>
  <c r="DK10" i="12"/>
  <c r="DL10" i="12"/>
  <c r="DM10" i="12"/>
  <c r="DN10" i="12"/>
  <c r="DO10" i="12"/>
  <c r="DP10" i="12"/>
  <c r="DQ10" i="12"/>
  <c r="DR10" i="12"/>
  <c r="DS10" i="12"/>
  <c r="DT10" i="12"/>
  <c r="DU10" i="12"/>
  <c r="DV10" i="12"/>
  <c r="DW10" i="12"/>
  <c r="DX10" i="12"/>
  <c r="DY10" i="12"/>
  <c r="DZ10" i="12"/>
  <c r="EA10" i="12"/>
  <c r="EB10" i="12"/>
  <c r="EC10" i="12"/>
  <c r="ED10" i="12"/>
  <c r="EE10" i="12"/>
  <c r="EF10" i="12"/>
  <c r="EG10" i="12"/>
  <c r="EH10" i="12"/>
  <c r="EI10" i="12"/>
  <c r="EJ10" i="12"/>
  <c r="EK10" i="12"/>
  <c r="EL10" i="12"/>
  <c r="EM10" i="12"/>
  <c r="EN10" i="12"/>
  <c r="EO10" i="12"/>
  <c r="EP10" i="12"/>
  <c r="EQ10" i="12"/>
  <c r="ER10" i="12"/>
  <c r="ES10" i="12"/>
  <c r="ET10" i="12"/>
  <c r="EU10" i="12"/>
  <c r="EV10" i="12"/>
  <c r="EW10" i="12"/>
  <c r="EX10" i="12"/>
  <c r="EY10" i="12"/>
  <c r="EZ10" i="12"/>
  <c r="FA10" i="12"/>
  <c r="FB10" i="12"/>
  <c r="FC10" i="12"/>
  <c r="FD10" i="12"/>
  <c r="FE10" i="12"/>
  <c r="FF10" i="12"/>
  <c r="FG10" i="12"/>
  <c r="FH10" i="12"/>
  <c r="FI10" i="12"/>
  <c r="FJ10" i="12"/>
  <c r="FK10" i="12"/>
  <c r="FL10" i="12"/>
  <c r="FM10" i="12"/>
  <c r="FN10" i="12"/>
  <c r="FO10" i="12"/>
  <c r="FP10" i="12"/>
  <c r="FQ10" i="12"/>
  <c r="FR10" i="12"/>
  <c r="FS10" i="12"/>
  <c r="FT10" i="12"/>
  <c r="FU10" i="12"/>
  <c r="FV10" i="12"/>
  <c r="FW10" i="12"/>
  <c r="FX10" i="12"/>
  <c r="FY10" i="12"/>
  <c r="FZ10" i="12"/>
  <c r="GA10" i="12"/>
  <c r="GB10" i="12"/>
  <c r="GC10" i="12"/>
  <c r="GD10" i="12"/>
  <c r="GE10" i="12"/>
  <c r="GF10" i="12"/>
  <c r="GG10" i="12"/>
  <c r="GH10" i="12"/>
  <c r="GI10" i="12"/>
  <c r="GJ10" i="12"/>
  <c r="GK10" i="12"/>
  <c r="GL10" i="12"/>
  <c r="GM10" i="12"/>
  <c r="GN10" i="12"/>
  <c r="GO10" i="12"/>
  <c r="GP10" i="12"/>
  <c r="GQ10" i="12"/>
  <c r="GR10" i="12"/>
  <c r="GS10" i="12"/>
  <c r="GT10" i="12"/>
  <c r="GU10" i="12"/>
  <c r="GV10" i="12"/>
  <c r="GW10" i="12"/>
  <c r="GX10" i="12"/>
  <c r="GY10" i="12"/>
  <c r="GZ10" i="12"/>
  <c r="HA10" i="12"/>
  <c r="HB10" i="12"/>
  <c r="HC10" i="12"/>
  <c r="HD10" i="12"/>
  <c r="HE10" i="12"/>
  <c r="HF10" i="12"/>
  <c r="HG10" i="12"/>
  <c r="HH10" i="12"/>
  <c r="HI10" i="12"/>
  <c r="HJ10" i="12"/>
  <c r="HK10" i="12"/>
  <c r="HL10" i="12"/>
  <c r="HM10" i="12"/>
  <c r="HN10" i="12"/>
  <c r="HO10" i="12"/>
  <c r="HP10" i="12"/>
  <c r="HQ10" i="12"/>
  <c r="HR10" i="12"/>
  <c r="HS10" i="12"/>
  <c r="HT10" i="12"/>
  <c r="HU10" i="12"/>
  <c r="HV10" i="12"/>
  <c r="HW10" i="12"/>
  <c r="HX10" i="12"/>
  <c r="HY10" i="12"/>
  <c r="HZ10" i="12"/>
  <c r="IA10" i="12"/>
  <c r="IB10" i="12"/>
  <c r="IC10" i="12"/>
  <c r="ID10" i="12"/>
  <c r="IE10" i="12"/>
  <c r="IF10" i="12"/>
  <c r="IG10" i="12"/>
  <c r="IH10" i="12"/>
  <c r="II10" i="12"/>
  <c r="IJ10" i="12"/>
  <c r="IK10" i="12"/>
  <c r="IL10" i="12"/>
  <c r="IM10" i="12"/>
  <c r="IN10" i="12"/>
  <c r="IO10" i="12"/>
  <c r="IP10" i="12"/>
  <c r="IQ10" i="12"/>
  <c r="IR10" i="12"/>
  <c r="IS10" i="12"/>
  <c r="IT10" i="12"/>
  <c r="IU10" i="12"/>
  <c r="IV10" i="12"/>
  <c r="A9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X9" i="12"/>
  <c r="AY9" i="12"/>
  <c r="AZ9" i="12"/>
  <c r="BA9" i="12"/>
  <c r="BB9" i="12"/>
  <c r="BC9" i="12"/>
  <c r="BD9" i="12"/>
  <c r="BE9" i="12"/>
  <c r="BF9" i="12"/>
  <c r="BG9" i="12"/>
  <c r="BH9" i="12"/>
  <c r="BI9" i="12"/>
  <c r="BJ9" i="12"/>
  <c r="BK9" i="12"/>
  <c r="BL9" i="12"/>
  <c r="BM9" i="12"/>
  <c r="BN9" i="12"/>
  <c r="BO9" i="12"/>
  <c r="BP9" i="12"/>
  <c r="BQ9" i="12"/>
  <c r="BR9" i="12"/>
  <c r="BS9" i="12"/>
  <c r="BT9" i="12"/>
  <c r="BU9" i="12"/>
  <c r="BV9" i="12"/>
  <c r="BW9" i="12"/>
  <c r="BX9" i="12"/>
  <c r="BY9" i="12"/>
  <c r="BZ9" i="12"/>
  <c r="CA9" i="12"/>
  <c r="CB9" i="12"/>
  <c r="CC9" i="12"/>
  <c r="CD9" i="12"/>
  <c r="CE9" i="12"/>
  <c r="CF9" i="12"/>
  <c r="CG9" i="12"/>
  <c r="CH9" i="12"/>
  <c r="CI9" i="12"/>
  <c r="CJ9" i="12"/>
  <c r="CK9" i="12"/>
  <c r="CL9" i="12"/>
  <c r="CM9" i="12"/>
  <c r="CN9" i="12"/>
  <c r="CO9" i="12"/>
  <c r="CP9" i="12"/>
  <c r="CQ9" i="12"/>
  <c r="CR9" i="12"/>
  <c r="CS9" i="12"/>
  <c r="CT9" i="12"/>
  <c r="CU9" i="12"/>
  <c r="CV9" i="12"/>
  <c r="CW9" i="12"/>
  <c r="CX9" i="12"/>
  <c r="CY9" i="12"/>
  <c r="CZ9" i="12"/>
  <c r="DA9" i="12"/>
  <c r="DB9" i="12"/>
  <c r="DC9" i="12"/>
  <c r="DD9" i="12"/>
  <c r="DE9" i="12"/>
  <c r="DF9" i="12"/>
  <c r="DG9" i="12"/>
  <c r="DH9" i="12"/>
  <c r="DI9" i="12"/>
  <c r="DJ9" i="12"/>
  <c r="DK9" i="12"/>
  <c r="DL9" i="12"/>
  <c r="DM9" i="12"/>
  <c r="DN9" i="12"/>
  <c r="DO9" i="12"/>
  <c r="DP9" i="12"/>
  <c r="DQ9" i="12"/>
  <c r="DR9" i="12"/>
  <c r="DS9" i="12"/>
  <c r="DT9" i="12"/>
  <c r="DU9" i="12"/>
  <c r="DV9" i="12"/>
  <c r="DW9" i="12"/>
  <c r="DX9" i="12"/>
  <c r="DY9" i="12"/>
  <c r="DZ9" i="12"/>
  <c r="EA9" i="12"/>
  <c r="EB9" i="12"/>
  <c r="EC9" i="12"/>
  <c r="ED9" i="12"/>
  <c r="EE9" i="12"/>
  <c r="EF9" i="12"/>
  <c r="EG9" i="12"/>
  <c r="EH9" i="12"/>
  <c r="EI9" i="12"/>
  <c r="EJ9" i="12"/>
  <c r="EK9" i="12"/>
  <c r="EL9" i="12"/>
  <c r="EM9" i="12"/>
  <c r="EN9" i="12"/>
  <c r="EO9" i="12"/>
  <c r="EP9" i="12"/>
  <c r="EQ9" i="12"/>
  <c r="ER9" i="12"/>
  <c r="ES9" i="12"/>
  <c r="ET9" i="12"/>
  <c r="EU9" i="12"/>
  <c r="EV9" i="12"/>
  <c r="EW9" i="12"/>
  <c r="EX9" i="12"/>
  <c r="EY9" i="12"/>
  <c r="EZ9" i="12"/>
  <c r="FA9" i="12"/>
  <c r="FB9" i="12"/>
  <c r="FC9" i="12"/>
  <c r="FD9" i="12"/>
  <c r="FE9" i="12"/>
  <c r="FF9" i="12"/>
  <c r="FG9" i="12"/>
  <c r="FH9" i="12"/>
  <c r="FI9" i="12"/>
  <c r="FJ9" i="12"/>
  <c r="FK9" i="12"/>
  <c r="FL9" i="12"/>
  <c r="FM9" i="12"/>
  <c r="FN9" i="12"/>
  <c r="FO9" i="12"/>
  <c r="FP9" i="12"/>
  <c r="FQ9" i="12"/>
  <c r="FR9" i="12"/>
  <c r="FS9" i="12"/>
  <c r="FT9" i="12"/>
  <c r="FU9" i="12"/>
  <c r="FV9" i="12"/>
  <c r="FW9" i="12"/>
  <c r="FX9" i="12"/>
  <c r="FY9" i="12"/>
  <c r="FZ9" i="12"/>
  <c r="GA9" i="12"/>
  <c r="GB9" i="12"/>
  <c r="GC9" i="12"/>
  <c r="GD9" i="12"/>
  <c r="GE9" i="12"/>
  <c r="GF9" i="12"/>
  <c r="GG9" i="12"/>
  <c r="GH9" i="12"/>
  <c r="GI9" i="12"/>
  <c r="GJ9" i="12"/>
  <c r="GK9" i="12"/>
  <c r="GL9" i="12"/>
  <c r="GM9" i="12"/>
  <c r="GN9" i="12"/>
  <c r="GO9" i="12"/>
  <c r="GP9" i="12"/>
  <c r="GQ9" i="12"/>
  <c r="GR9" i="12"/>
  <c r="GS9" i="12"/>
  <c r="GT9" i="12"/>
  <c r="GU9" i="12"/>
  <c r="GV9" i="12"/>
  <c r="GW9" i="12"/>
  <c r="GX9" i="12"/>
  <c r="GY9" i="12"/>
  <c r="GZ9" i="12"/>
  <c r="HA9" i="12"/>
  <c r="HB9" i="12"/>
  <c r="HC9" i="12"/>
  <c r="HD9" i="12"/>
  <c r="HE9" i="12"/>
  <c r="HF9" i="12"/>
  <c r="HG9" i="12"/>
  <c r="HH9" i="12"/>
  <c r="HI9" i="12"/>
  <c r="HJ9" i="12"/>
  <c r="HK9" i="12"/>
  <c r="HL9" i="12"/>
  <c r="HM9" i="12"/>
  <c r="HN9" i="12"/>
  <c r="HO9" i="12"/>
  <c r="HP9" i="12"/>
  <c r="HQ9" i="12"/>
  <c r="HR9" i="12"/>
  <c r="HS9" i="12"/>
  <c r="HT9" i="12"/>
  <c r="HU9" i="12"/>
  <c r="HV9" i="12"/>
  <c r="HW9" i="12"/>
  <c r="HX9" i="12"/>
  <c r="HY9" i="12"/>
  <c r="HZ9" i="12"/>
  <c r="IA9" i="12"/>
  <c r="IB9" i="12"/>
  <c r="IC9" i="12"/>
  <c r="ID9" i="12"/>
  <c r="IE9" i="12"/>
  <c r="IF9" i="12"/>
  <c r="IG9" i="12"/>
  <c r="IH9" i="12"/>
  <c r="II9" i="12"/>
  <c r="IJ9" i="12"/>
  <c r="IK9" i="12"/>
  <c r="IL9" i="12"/>
  <c r="IM9" i="12"/>
  <c r="IN9" i="12"/>
  <c r="IO9" i="12"/>
  <c r="IP9" i="12"/>
  <c r="IQ9" i="12"/>
  <c r="IR9" i="12"/>
  <c r="IS9" i="12"/>
  <c r="IT9" i="12"/>
  <c r="IU9" i="12"/>
  <c r="IV9" i="12"/>
  <c r="A8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Y8" i="12"/>
  <c r="AZ8" i="12"/>
  <c r="BA8" i="12"/>
  <c r="BB8" i="12"/>
  <c r="BC8" i="12"/>
  <c r="BD8" i="12"/>
  <c r="BE8" i="12"/>
  <c r="BF8" i="12"/>
  <c r="BG8" i="12"/>
  <c r="BH8" i="12"/>
  <c r="BI8" i="12"/>
  <c r="BJ8" i="12"/>
  <c r="BK8" i="12"/>
  <c r="BL8" i="12"/>
  <c r="BM8" i="12"/>
  <c r="BN8" i="12"/>
  <c r="BO8" i="12"/>
  <c r="BP8" i="12"/>
  <c r="BQ8" i="12"/>
  <c r="BR8" i="12"/>
  <c r="BS8" i="12"/>
  <c r="BT8" i="12"/>
  <c r="BU8" i="12"/>
  <c r="BV8" i="12"/>
  <c r="BW8" i="12"/>
  <c r="BX8" i="12"/>
  <c r="BY8" i="12"/>
  <c r="BZ8" i="12"/>
  <c r="CA8" i="12"/>
  <c r="CB8" i="12"/>
  <c r="CC8" i="12"/>
  <c r="CD8" i="12"/>
  <c r="CE8" i="12"/>
  <c r="CF8" i="12"/>
  <c r="CG8" i="12"/>
  <c r="CH8" i="12"/>
  <c r="CI8" i="12"/>
  <c r="CJ8" i="12"/>
  <c r="CK8" i="12"/>
  <c r="CL8" i="12"/>
  <c r="CM8" i="12"/>
  <c r="CN8" i="12"/>
  <c r="CO8" i="12"/>
  <c r="CP8" i="12"/>
  <c r="CQ8" i="12"/>
  <c r="CR8" i="12"/>
  <c r="CS8" i="12"/>
  <c r="CT8" i="12"/>
  <c r="CU8" i="12"/>
  <c r="CV8" i="12"/>
  <c r="CW8" i="12"/>
  <c r="CX8" i="12"/>
  <c r="CY8" i="12"/>
  <c r="CZ8" i="12"/>
  <c r="DA8" i="12"/>
  <c r="DB8" i="12"/>
  <c r="DC8" i="12"/>
  <c r="DD8" i="12"/>
  <c r="DE8" i="12"/>
  <c r="DF8" i="12"/>
  <c r="DG8" i="12"/>
  <c r="DH8" i="12"/>
  <c r="DI8" i="12"/>
  <c r="DJ8" i="12"/>
  <c r="DK8" i="12"/>
  <c r="DL8" i="12"/>
  <c r="DM8" i="12"/>
  <c r="DN8" i="12"/>
  <c r="DO8" i="12"/>
  <c r="DP8" i="12"/>
  <c r="DQ8" i="12"/>
  <c r="DR8" i="12"/>
  <c r="DS8" i="12"/>
  <c r="DT8" i="12"/>
  <c r="DU8" i="12"/>
  <c r="DV8" i="12"/>
  <c r="DW8" i="12"/>
  <c r="DX8" i="12"/>
  <c r="DY8" i="12"/>
  <c r="DZ8" i="12"/>
  <c r="EA8" i="12"/>
  <c r="EC8" i="12"/>
  <c r="ED8" i="12"/>
  <c r="EE8" i="12"/>
  <c r="EF8" i="12"/>
  <c r="EG8" i="12"/>
  <c r="EH8" i="12"/>
  <c r="EI8" i="12"/>
  <c r="EJ8" i="12"/>
  <c r="EK8" i="12"/>
  <c r="EL8" i="12"/>
  <c r="EM8" i="12"/>
  <c r="EN8" i="12"/>
  <c r="EO8" i="12"/>
  <c r="EP8" i="12"/>
  <c r="EQ8" i="12"/>
  <c r="ER8" i="12"/>
  <c r="ES8" i="12"/>
  <c r="ET8" i="12"/>
  <c r="EU8" i="12"/>
  <c r="EV8" i="12"/>
  <c r="EW8" i="12"/>
  <c r="EX8" i="12"/>
  <c r="EY8" i="12"/>
  <c r="EZ8" i="12"/>
  <c r="FA8" i="12"/>
  <c r="FB8" i="12"/>
  <c r="FC8" i="12"/>
  <c r="FD8" i="12"/>
  <c r="FE8" i="12"/>
  <c r="FF8" i="12"/>
  <c r="FG8" i="12"/>
  <c r="FH8" i="12"/>
  <c r="FI8" i="12"/>
  <c r="FJ8" i="12"/>
  <c r="FK8" i="12"/>
  <c r="FL8" i="12"/>
  <c r="FM8" i="12"/>
  <c r="FN8" i="12"/>
  <c r="FO8" i="12"/>
  <c r="FP8" i="12"/>
  <c r="FQ8" i="12"/>
  <c r="FR8" i="12"/>
  <c r="FS8" i="12"/>
  <c r="FT8" i="12"/>
  <c r="FU8" i="12"/>
  <c r="FV8" i="12"/>
  <c r="FW8" i="12"/>
  <c r="FX8" i="12"/>
  <c r="FY8" i="12"/>
  <c r="FZ8" i="12"/>
  <c r="GA8" i="12"/>
  <c r="GB8" i="12"/>
  <c r="GC8" i="12"/>
  <c r="GD8" i="12"/>
  <c r="GE8" i="12"/>
  <c r="GF8" i="12"/>
  <c r="GG8" i="12"/>
  <c r="GH8" i="12"/>
  <c r="GI8" i="12"/>
  <c r="GJ8" i="12"/>
  <c r="GK8" i="12"/>
  <c r="GL8" i="12"/>
  <c r="GM8" i="12"/>
  <c r="GN8" i="12"/>
  <c r="GO8" i="12"/>
  <c r="GP8" i="12"/>
  <c r="GQ8" i="12"/>
  <c r="GR8" i="12"/>
  <c r="GS8" i="12"/>
  <c r="GT8" i="12"/>
  <c r="GU8" i="12"/>
  <c r="GV8" i="12"/>
  <c r="GW8" i="12"/>
  <c r="GX8" i="12"/>
  <c r="GY8" i="12"/>
  <c r="GZ8" i="12"/>
  <c r="HA8" i="12"/>
  <c r="HB8" i="12"/>
  <c r="HC8" i="12"/>
  <c r="HD8" i="12"/>
  <c r="HE8" i="12"/>
  <c r="HF8" i="12"/>
  <c r="HG8" i="12"/>
  <c r="HH8" i="12"/>
  <c r="HI8" i="12"/>
  <c r="HJ8" i="12"/>
  <c r="HK8" i="12"/>
  <c r="HL8" i="12"/>
  <c r="HM8" i="12"/>
  <c r="HN8" i="12"/>
  <c r="HO8" i="12"/>
  <c r="HP8" i="12"/>
  <c r="HQ8" i="12"/>
  <c r="HR8" i="12"/>
  <c r="HS8" i="12"/>
  <c r="HT8" i="12"/>
  <c r="HU8" i="12"/>
  <c r="HV8" i="12"/>
  <c r="HW8" i="12"/>
  <c r="HX8" i="12"/>
  <c r="HY8" i="12"/>
  <c r="HZ8" i="12"/>
  <c r="IA8" i="12"/>
  <c r="IB8" i="12"/>
  <c r="IC8" i="12"/>
  <c r="ID8" i="12"/>
  <c r="IE8" i="12"/>
  <c r="IF8" i="12"/>
  <c r="IG8" i="12"/>
  <c r="IH8" i="12"/>
  <c r="II8" i="12"/>
  <c r="IJ8" i="12"/>
  <c r="IK8" i="12"/>
  <c r="IL8" i="12"/>
  <c r="IM8" i="12"/>
  <c r="IN8" i="12"/>
  <c r="IO8" i="12"/>
  <c r="IP8" i="12"/>
  <c r="IQ8" i="12"/>
  <c r="IR8" i="12"/>
  <c r="IS8" i="12"/>
  <c r="IT8" i="12"/>
  <c r="IU8" i="12"/>
  <c r="IV8" i="12"/>
  <c r="A7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AZ7" i="12"/>
  <c r="BA7" i="12"/>
  <c r="BB7" i="12"/>
  <c r="BC7" i="12"/>
  <c r="BD7" i="12"/>
  <c r="BE7" i="12"/>
  <c r="BF7" i="12"/>
  <c r="BG7" i="12"/>
  <c r="BH7" i="12"/>
  <c r="BI7" i="12"/>
  <c r="BJ7" i="12"/>
  <c r="BK7" i="12"/>
  <c r="BL7" i="12"/>
  <c r="BM7" i="12"/>
  <c r="BN7" i="12"/>
  <c r="BO7" i="12"/>
  <c r="BP7" i="12"/>
  <c r="BQ7" i="12"/>
  <c r="BR7" i="12"/>
  <c r="BS7" i="12"/>
  <c r="BT7" i="12"/>
  <c r="BU7" i="12"/>
  <c r="BV7" i="12"/>
  <c r="BW7" i="12"/>
  <c r="BX7" i="12"/>
  <c r="BY7" i="12"/>
  <c r="BZ7" i="12"/>
  <c r="CA7" i="12"/>
  <c r="CB7" i="12"/>
  <c r="CC7" i="12"/>
  <c r="CD7" i="12"/>
  <c r="CE7" i="12"/>
  <c r="CF7" i="12"/>
  <c r="CG7" i="12"/>
  <c r="CH7" i="12"/>
  <c r="CI7" i="12"/>
  <c r="CJ7" i="12"/>
  <c r="CK7" i="12"/>
  <c r="CL7" i="12"/>
  <c r="CM7" i="12"/>
  <c r="CN7" i="12"/>
  <c r="CO7" i="12"/>
  <c r="CP7" i="12"/>
  <c r="CQ7" i="12"/>
  <c r="CR7" i="12"/>
  <c r="CS7" i="12"/>
  <c r="CT7" i="12"/>
  <c r="CU7" i="12"/>
  <c r="CV7" i="12"/>
  <c r="CW7" i="12"/>
  <c r="CX7" i="12"/>
  <c r="CY7" i="12"/>
  <c r="CZ7" i="12"/>
  <c r="DA7" i="12"/>
  <c r="DB7" i="12"/>
  <c r="DC7" i="12"/>
  <c r="DD7" i="12"/>
  <c r="DE7" i="12"/>
  <c r="DF7" i="12"/>
  <c r="DG7" i="12"/>
  <c r="DH7" i="12"/>
  <c r="DI7" i="12"/>
  <c r="DJ7" i="12"/>
  <c r="DK7" i="12"/>
  <c r="DL7" i="12"/>
  <c r="DM7" i="12"/>
  <c r="DN7" i="12"/>
  <c r="DO7" i="12"/>
  <c r="DP7" i="12"/>
  <c r="DQ7" i="12"/>
  <c r="DR7" i="12"/>
  <c r="DS7" i="12"/>
  <c r="DT7" i="12"/>
  <c r="DU7" i="12"/>
  <c r="DV7" i="12"/>
  <c r="DW7" i="12"/>
  <c r="DX7" i="12"/>
  <c r="DY7" i="12"/>
  <c r="DZ7" i="12"/>
  <c r="EA7" i="12"/>
  <c r="EB7" i="12"/>
  <c r="EC7" i="12"/>
  <c r="ED7" i="12"/>
  <c r="EE7" i="12"/>
  <c r="EF7" i="12"/>
  <c r="EG7" i="12"/>
  <c r="EH7" i="12"/>
  <c r="EI7" i="12"/>
  <c r="EJ7" i="12"/>
  <c r="EK7" i="12"/>
  <c r="EL7" i="12"/>
  <c r="EM7" i="12"/>
  <c r="EN7" i="12"/>
  <c r="EO7" i="12"/>
  <c r="EP7" i="12"/>
  <c r="EQ7" i="12"/>
  <c r="ER7" i="12"/>
  <c r="ES7" i="12"/>
  <c r="ET7" i="12"/>
  <c r="EU7" i="12"/>
  <c r="EV7" i="12"/>
  <c r="EW7" i="12"/>
  <c r="EX7" i="12"/>
  <c r="EY7" i="12"/>
  <c r="EZ7" i="12"/>
  <c r="FA7" i="12"/>
  <c r="FB7" i="12"/>
  <c r="FC7" i="12"/>
  <c r="FD7" i="12"/>
  <c r="FE7" i="12"/>
  <c r="FF7" i="12"/>
  <c r="FG7" i="12"/>
  <c r="FH7" i="12"/>
  <c r="FI7" i="12"/>
  <c r="FJ7" i="12"/>
  <c r="FK7" i="12"/>
  <c r="FL7" i="12"/>
  <c r="FM7" i="12"/>
  <c r="FN7" i="12"/>
  <c r="FO7" i="12"/>
  <c r="FP7" i="12"/>
  <c r="FQ7" i="12"/>
  <c r="FR7" i="12"/>
  <c r="FS7" i="12"/>
  <c r="FT7" i="12"/>
  <c r="FU7" i="12"/>
  <c r="FV7" i="12"/>
  <c r="FW7" i="12"/>
  <c r="FX7" i="12"/>
  <c r="FY7" i="12"/>
  <c r="FZ7" i="12"/>
  <c r="GA7" i="12"/>
  <c r="GB7" i="12"/>
  <c r="GC7" i="12"/>
  <c r="GD7" i="12"/>
  <c r="GE7" i="12"/>
  <c r="GF7" i="12"/>
  <c r="GG7" i="12"/>
  <c r="GH7" i="12"/>
  <c r="GI7" i="12"/>
  <c r="GJ7" i="12"/>
  <c r="GK7" i="12"/>
  <c r="GL7" i="12"/>
  <c r="GM7" i="12"/>
  <c r="GN7" i="12"/>
  <c r="GO7" i="12"/>
  <c r="GP7" i="12"/>
  <c r="GQ7" i="12"/>
  <c r="GR7" i="12"/>
  <c r="GS7" i="12"/>
  <c r="GT7" i="12"/>
  <c r="GU7" i="12"/>
  <c r="GV7" i="12"/>
  <c r="GW7" i="12"/>
  <c r="GX7" i="12"/>
  <c r="GY7" i="12"/>
  <c r="GZ7" i="12"/>
  <c r="HA7" i="12"/>
  <c r="HB7" i="12"/>
  <c r="HC7" i="12"/>
  <c r="HD7" i="12"/>
  <c r="HE7" i="12"/>
  <c r="HF7" i="12"/>
  <c r="HG7" i="12"/>
  <c r="HH7" i="12"/>
  <c r="HI7" i="12"/>
  <c r="HJ7" i="12"/>
  <c r="HK7" i="12"/>
  <c r="HL7" i="12"/>
  <c r="HM7" i="12"/>
  <c r="HN7" i="12"/>
  <c r="HO7" i="12"/>
  <c r="HP7" i="12"/>
  <c r="HQ7" i="12"/>
  <c r="HR7" i="12"/>
  <c r="HS7" i="12"/>
  <c r="HT7" i="12"/>
  <c r="HU7" i="12"/>
  <c r="HV7" i="12"/>
  <c r="HW7" i="12"/>
  <c r="HX7" i="12"/>
  <c r="HY7" i="12"/>
  <c r="HZ7" i="12"/>
  <c r="IA7" i="12"/>
  <c r="IB7" i="12"/>
  <c r="IC7" i="12"/>
  <c r="ID7" i="12"/>
  <c r="IE7" i="12"/>
  <c r="IF7" i="12"/>
  <c r="IG7" i="12"/>
  <c r="IH7" i="12"/>
  <c r="II7" i="12"/>
  <c r="IJ7" i="12"/>
  <c r="IK7" i="12"/>
  <c r="IL7" i="12"/>
  <c r="IM7" i="12"/>
  <c r="IN7" i="12"/>
  <c r="IO7" i="12"/>
  <c r="IP7" i="12"/>
  <c r="IQ7" i="12"/>
  <c r="IR7" i="12"/>
  <c r="IS7" i="12"/>
  <c r="IT7" i="12"/>
  <c r="IU7" i="12"/>
  <c r="IV7" i="12"/>
  <c r="A6" i="12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BA6" i="12"/>
  <c r="BB6" i="12"/>
  <c r="BC6" i="12"/>
  <c r="BD6" i="12"/>
  <c r="BE6" i="12"/>
  <c r="BF6" i="12"/>
  <c r="BG6" i="12"/>
  <c r="BH6" i="12"/>
  <c r="BI6" i="12"/>
  <c r="BJ6" i="12"/>
  <c r="BK6" i="12"/>
  <c r="BL6" i="12"/>
  <c r="BM6" i="12"/>
  <c r="BN6" i="12"/>
  <c r="BO6" i="12"/>
  <c r="BP6" i="12"/>
  <c r="BQ6" i="12"/>
  <c r="BR6" i="12"/>
  <c r="BS6" i="12"/>
  <c r="BT6" i="12"/>
  <c r="BU6" i="12"/>
  <c r="BV6" i="12"/>
  <c r="BW6" i="12"/>
  <c r="BX6" i="12"/>
  <c r="BY6" i="12"/>
  <c r="BZ6" i="12"/>
  <c r="CA6" i="12"/>
  <c r="CB6" i="12"/>
  <c r="CC6" i="12"/>
  <c r="CD6" i="12"/>
  <c r="CE6" i="12"/>
  <c r="CF6" i="12"/>
  <c r="CG6" i="12"/>
  <c r="CH6" i="12"/>
  <c r="CI6" i="12"/>
  <c r="CJ6" i="12"/>
  <c r="CK6" i="12"/>
  <c r="CL6" i="12"/>
  <c r="CM6" i="12"/>
  <c r="CN6" i="12"/>
  <c r="CO6" i="12"/>
  <c r="CP6" i="12"/>
  <c r="CQ6" i="12"/>
  <c r="CR6" i="12"/>
  <c r="CS6" i="12"/>
  <c r="CT6" i="12"/>
  <c r="CU6" i="12"/>
  <c r="CV6" i="12"/>
  <c r="CW6" i="12"/>
  <c r="CX6" i="12"/>
  <c r="CY6" i="12"/>
  <c r="CZ6" i="12"/>
  <c r="DA6" i="12"/>
  <c r="DB6" i="12"/>
  <c r="DC6" i="12"/>
  <c r="DD6" i="12"/>
  <c r="DE6" i="12"/>
  <c r="DF6" i="12"/>
  <c r="DG6" i="12"/>
  <c r="DH6" i="12"/>
  <c r="DI6" i="12"/>
  <c r="DJ6" i="12"/>
  <c r="DK6" i="12"/>
  <c r="DL6" i="12"/>
  <c r="DM6" i="12"/>
  <c r="DN6" i="12"/>
  <c r="DO6" i="12"/>
  <c r="DP6" i="12"/>
  <c r="DQ6" i="12"/>
  <c r="DR6" i="12"/>
  <c r="DS6" i="12"/>
  <c r="DT6" i="12"/>
  <c r="DU6" i="12"/>
  <c r="DV6" i="12"/>
  <c r="DW6" i="12"/>
  <c r="DX6" i="12"/>
  <c r="DY6" i="12"/>
  <c r="DZ6" i="12"/>
  <c r="EA6" i="12"/>
  <c r="EB6" i="12"/>
  <c r="EC6" i="12"/>
  <c r="ED6" i="12"/>
  <c r="EE6" i="12"/>
  <c r="EF6" i="12"/>
  <c r="EG6" i="12"/>
  <c r="EH6" i="12"/>
  <c r="EI6" i="12"/>
  <c r="EJ6" i="12"/>
  <c r="EK6" i="12"/>
  <c r="EL6" i="12"/>
  <c r="EM6" i="12"/>
  <c r="EN6" i="12"/>
  <c r="EO6" i="12"/>
  <c r="EP6" i="12"/>
  <c r="EQ6" i="12"/>
  <c r="ER6" i="12"/>
  <c r="ES6" i="12"/>
  <c r="ET6" i="12"/>
  <c r="EU6" i="12"/>
  <c r="EV6" i="12"/>
  <c r="EW6" i="12"/>
  <c r="EX6" i="12"/>
  <c r="EY6" i="12"/>
  <c r="EZ6" i="12"/>
  <c r="FA6" i="12"/>
  <c r="FB6" i="12"/>
  <c r="FC6" i="12"/>
  <c r="FD6" i="12"/>
  <c r="FE6" i="12"/>
  <c r="FF6" i="12"/>
  <c r="FG6" i="12"/>
  <c r="FH6" i="12"/>
  <c r="FI6" i="12"/>
  <c r="FJ6" i="12"/>
  <c r="FK6" i="12"/>
  <c r="FL6" i="12"/>
  <c r="FM6" i="12"/>
  <c r="FN6" i="12"/>
  <c r="FO6" i="12"/>
  <c r="FP6" i="12"/>
  <c r="FQ6" i="12"/>
  <c r="FR6" i="12"/>
  <c r="FS6" i="12"/>
  <c r="FT6" i="12"/>
  <c r="FU6" i="12"/>
  <c r="FV6" i="12"/>
  <c r="FW6" i="12"/>
  <c r="FX6" i="12"/>
  <c r="FY6" i="12"/>
  <c r="FZ6" i="12"/>
  <c r="GA6" i="12"/>
  <c r="GB6" i="12"/>
  <c r="GC6" i="12"/>
  <c r="GD6" i="12"/>
  <c r="GE6" i="12"/>
  <c r="GF6" i="12"/>
  <c r="GG6" i="12"/>
  <c r="GH6" i="12"/>
  <c r="GI6" i="12"/>
  <c r="GJ6" i="12"/>
  <c r="GK6" i="12"/>
  <c r="GL6" i="12"/>
  <c r="GM6" i="12"/>
  <c r="GN6" i="12"/>
  <c r="GO6" i="12"/>
  <c r="GP6" i="12"/>
  <c r="GQ6" i="12"/>
  <c r="GR6" i="12"/>
  <c r="GS6" i="12"/>
  <c r="GT6" i="12"/>
  <c r="GU6" i="12"/>
  <c r="GV6" i="12"/>
  <c r="GW6" i="12"/>
  <c r="GX6" i="12"/>
  <c r="GY6" i="12"/>
  <c r="GZ6" i="12"/>
  <c r="HA6" i="12"/>
  <c r="HB6" i="12"/>
  <c r="HC6" i="12"/>
  <c r="HD6" i="12"/>
  <c r="HE6" i="12"/>
  <c r="HF6" i="12"/>
  <c r="HG6" i="12"/>
  <c r="HH6" i="12"/>
  <c r="HI6" i="12"/>
  <c r="HJ6" i="12"/>
  <c r="HK6" i="12"/>
  <c r="HL6" i="12"/>
  <c r="HM6" i="12"/>
  <c r="HN6" i="12"/>
  <c r="HO6" i="12"/>
  <c r="HP6" i="12"/>
  <c r="HQ6" i="12"/>
  <c r="HR6" i="12"/>
  <c r="HS6" i="12"/>
  <c r="HT6" i="12"/>
  <c r="HU6" i="12"/>
  <c r="HV6" i="12"/>
  <c r="HW6" i="12"/>
  <c r="HX6" i="12"/>
  <c r="HY6" i="12"/>
  <c r="HZ6" i="12"/>
  <c r="IA6" i="12"/>
  <c r="IB6" i="12"/>
  <c r="IC6" i="12"/>
  <c r="ID6" i="12"/>
  <c r="IE6" i="12"/>
  <c r="IF6" i="12"/>
  <c r="IG6" i="12"/>
  <c r="IH6" i="12"/>
  <c r="II6" i="12"/>
  <c r="IJ6" i="12"/>
  <c r="IK6" i="12"/>
  <c r="IL6" i="12"/>
  <c r="IM6" i="12"/>
  <c r="IN6" i="12"/>
  <c r="IO6" i="12"/>
  <c r="IP6" i="12"/>
  <c r="IQ6" i="12"/>
  <c r="IR6" i="12"/>
  <c r="IS6" i="12"/>
  <c r="IT6" i="12"/>
  <c r="IU6" i="12"/>
  <c r="IV6" i="12"/>
  <c r="A5" i="12"/>
  <c r="B5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BA5" i="12"/>
  <c r="BB5" i="12"/>
  <c r="BC5" i="12"/>
  <c r="BD5" i="12"/>
  <c r="BE5" i="12"/>
  <c r="BF5" i="12"/>
  <c r="BG5" i="12"/>
  <c r="BH5" i="12"/>
  <c r="BI5" i="12"/>
  <c r="BJ5" i="12"/>
  <c r="BK5" i="12"/>
  <c r="BL5" i="12"/>
  <c r="BM5" i="12"/>
  <c r="BN5" i="12"/>
  <c r="BO5" i="12"/>
  <c r="BP5" i="12"/>
  <c r="BQ5" i="12"/>
  <c r="BR5" i="12"/>
  <c r="BS5" i="12"/>
  <c r="BT5" i="12"/>
  <c r="BU5" i="12"/>
  <c r="BV5" i="12"/>
  <c r="BW5" i="12"/>
  <c r="BX5" i="12"/>
  <c r="BY5" i="12"/>
  <c r="BZ5" i="12"/>
  <c r="CA5" i="12"/>
  <c r="CB5" i="12"/>
  <c r="CC5" i="12"/>
  <c r="CD5" i="12"/>
  <c r="CE5" i="12"/>
  <c r="CF5" i="12"/>
  <c r="CG5" i="12"/>
  <c r="CH5" i="12"/>
  <c r="CI5" i="12"/>
  <c r="CJ5" i="12"/>
  <c r="CK5" i="12"/>
  <c r="CL5" i="12"/>
  <c r="CM5" i="12"/>
  <c r="CN5" i="12"/>
  <c r="CO5" i="12"/>
  <c r="CP5" i="12"/>
  <c r="CQ5" i="12"/>
  <c r="CR5" i="12"/>
  <c r="CS5" i="12"/>
  <c r="CT5" i="12"/>
  <c r="CU5" i="12"/>
  <c r="CV5" i="12"/>
  <c r="CW5" i="12"/>
  <c r="CX5" i="12"/>
  <c r="CY5" i="12"/>
  <c r="CZ5" i="12"/>
  <c r="DA5" i="12"/>
  <c r="DB5" i="12"/>
  <c r="DC5" i="12"/>
  <c r="DD5" i="12"/>
  <c r="DE5" i="12"/>
  <c r="DF5" i="12"/>
  <c r="DG5" i="12"/>
  <c r="DH5" i="12"/>
  <c r="DI5" i="12"/>
  <c r="DJ5" i="12"/>
  <c r="DK5" i="12"/>
  <c r="DL5" i="12"/>
  <c r="DM5" i="12"/>
  <c r="DN5" i="12"/>
  <c r="DO5" i="12"/>
  <c r="DP5" i="12"/>
  <c r="DQ5" i="12"/>
  <c r="DR5" i="12"/>
  <c r="DS5" i="12"/>
  <c r="DT5" i="12"/>
  <c r="DU5" i="12"/>
  <c r="DV5" i="12"/>
  <c r="DW5" i="12"/>
  <c r="DX5" i="12"/>
  <c r="DY5" i="12"/>
  <c r="DZ5" i="12"/>
  <c r="EA5" i="12"/>
  <c r="EB5" i="12"/>
  <c r="EC5" i="12"/>
  <c r="ED5" i="12"/>
  <c r="EE5" i="12"/>
  <c r="EF5" i="12"/>
  <c r="EG5" i="12"/>
  <c r="EH5" i="12"/>
  <c r="EI5" i="12"/>
  <c r="EJ5" i="12"/>
  <c r="EK5" i="12"/>
  <c r="EL5" i="12"/>
  <c r="EM5" i="12"/>
  <c r="EN5" i="12"/>
  <c r="EO5" i="12"/>
  <c r="EP5" i="12"/>
  <c r="EQ5" i="12"/>
  <c r="ER5" i="12"/>
  <c r="ES5" i="12"/>
  <c r="ET5" i="12"/>
  <c r="EU5" i="12"/>
  <c r="EV5" i="12"/>
  <c r="EW5" i="12"/>
  <c r="EX5" i="12"/>
  <c r="EY5" i="12"/>
  <c r="EZ5" i="12"/>
  <c r="FA5" i="12"/>
  <c r="FB5" i="12"/>
  <c r="FC5" i="12"/>
  <c r="FD5" i="12"/>
  <c r="FE5" i="12"/>
  <c r="FF5" i="12"/>
  <c r="FG5" i="12"/>
  <c r="FH5" i="12"/>
  <c r="FI5" i="12"/>
  <c r="FJ5" i="12"/>
  <c r="FK5" i="12"/>
  <c r="FL5" i="12"/>
  <c r="FM5" i="12"/>
  <c r="FN5" i="12"/>
  <c r="FO5" i="12"/>
  <c r="FP5" i="12"/>
  <c r="FQ5" i="12"/>
  <c r="FR5" i="12"/>
  <c r="FS5" i="12"/>
  <c r="FT5" i="12"/>
  <c r="FU5" i="12"/>
  <c r="FV5" i="12"/>
  <c r="FW5" i="12"/>
  <c r="FX5" i="12"/>
  <c r="FY5" i="12"/>
  <c r="FZ5" i="12"/>
  <c r="GA5" i="12"/>
  <c r="GB5" i="12"/>
  <c r="GC5" i="12"/>
  <c r="GD5" i="12"/>
  <c r="GE5" i="12"/>
  <c r="GF5" i="12"/>
  <c r="GG5" i="12"/>
  <c r="GH5" i="12"/>
  <c r="GI5" i="12"/>
  <c r="GJ5" i="12"/>
  <c r="GK5" i="12"/>
  <c r="GL5" i="12"/>
  <c r="GM5" i="12"/>
  <c r="GN5" i="12"/>
  <c r="GO5" i="12"/>
  <c r="GP5" i="12"/>
  <c r="GQ5" i="12"/>
  <c r="GR5" i="12"/>
  <c r="GS5" i="12"/>
  <c r="GT5" i="12"/>
  <c r="GU5" i="12"/>
  <c r="GV5" i="12"/>
  <c r="GW5" i="12"/>
  <c r="GX5" i="12"/>
  <c r="GY5" i="12"/>
  <c r="GZ5" i="12"/>
  <c r="HA5" i="12"/>
  <c r="HB5" i="12"/>
  <c r="HC5" i="12"/>
  <c r="HD5" i="12"/>
  <c r="HE5" i="12"/>
  <c r="HF5" i="12"/>
  <c r="HG5" i="12"/>
  <c r="HH5" i="12"/>
  <c r="HI5" i="12"/>
  <c r="HJ5" i="12"/>
  <c r="HK5" i="12"/>
  <c r="HL5" i="12"/>
  <c r="HM5" i="12"/>
  <c r="HN5" i="12"/>
  <c r="HO5" i="12"/>
  <c r="HP5" i="12"/>
  <c r="HQ5" i="12"/>
  <c r="HR5" i="12"/>
  <c r="HS5" i="12"/>
  <c r="HT5" i="12"/>
  <c r="HU5" i="12"/>
  <c r="HV5" i="12"/>
  <c r="HW5" i="12"/>
  <c r="HX5" i="12"/>
  <c r="HY5" i="12"/>
  <c r="HZ5" i="12"/>
  <c r="IA5" i="12"/>
  <c r="IB5" i="12"/>
  <c r="IC5" i="12"/>
  <c r="ID5" i="12"/>
  <c r="IE5" i="12"/>
  <c r="IF5" i="12"/>
  <c r="IG5" i="12"/>
  <c r="IH5" i="12"/>
  <c r="II5" i="12"/>
  <c r="IJ5" i="12"/>
  <c r="IK5" i="12"/>
  <c r="IL5" i="12"/>
  <c r="IM5" i="12"/>
  <c r="IN5" i="12"/>
  <c r="IO5" i="12"/>
  <c r="IP5" i="12"/>
  <c r="IQ5" i="12"/>
  <c r="IR5" i="12"/>
  <c r="IS5" i="12"/>
  <c r="IT5" i="12"/>
  <c r="IU5" i="12"/>
  <c r="IV5" i="12"/>
  <c r="A4" i="12"/>
  <c r="B4" i="12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AB4" i="12"/>
  <c r="AC4" i="12"/>
  <c r="AD4" i="12"/>
  <c r="AE4" i="12"/>
  <c r="AF4" i="12"/>
  <c r="AG4" i="12"/>
  <c r="AH4" i="12"/>
  <c r="AI4" i="12"/>
  <c r="AJ4" i="12"/>
  <c r="AK4" i="12"/>
  <c r="AL4" i="12"/>
  <c r="AM4" i="12"/>
  <c r="AN4" i="12"/>
  <c r="AO4" i="12"/>
  <c r="AP4" i="12"/>
  <c r="AQ4" i="12"/>
  <c r="AR4" i="12"/>
  <c r="AS4" i="12"/>
  <c r="AT4" i="12"/>
  <c r="AU4" i="12"/>
  <c r="AV4" i="12"/>
  <c r="AW4" i="12"/>
  <c r="AX4" i="12"/>
  <c r="AY4" i="12"/>
  <c r="AZ4" i="12"/>
  <c r="BA4" i="12"/>
  <c r="BB4" i="12"/>
  <c r="BC4" i="12"/>
  <c r="BD4" i="12"/>
  <c r="BE4" i="12"/>
  <c r="BF4" i="12"/>
  <c r="BG4" i="12"/>
  <c r="BH4" i="12"/>
  <c r="BI4" i="12"/>
  <c r="BJ4" i="12"/>
  <c r="BK4" i="12"/>
  <c r="BL4" i="12"/>
  <c r="BM4" i="12"/>
  <c r="BN4" i="12"/>
  <c r="BO4" i="12"/>
  <c r="BP4" i="12"/>
  <c r="BQ4" i="12"/>
  <c r="BR4" i="12"/>
  <c r="BS4" i="12"/>
  <c r="BT4" i="12"/>
  <c r="BU4" i="12"/>
  <c r="BV4" i="12"/>
  <c r="BW4" i="12"/>
  <c r="BX4" i="12"/>
  <c r="BY4" i="12"/>
  <c r="BZ4" i="12"/>
  <c r="CA4" i="12"/>
  <c r="CB4" i="12"/>
  <c r="CC4" i="12"/>
  <c r="CD4" i="12"/>
  <c r="CE4" i="12"/>
  <c r="CF4" i="12"/>
  <c r="CG4" i="12"/>
  <c r="CH4" i="12"/>
  <c r="CI4" i="12"/>
  <c r="CJ4" i="12"/>
  <c r="CK4" i="12"/>
  <c r="CL4" i="12"/>
  <c r="CM4" i="12"/>
  <c r="CN4" i="12"/>
  <c r="CO4" i="12"/>
  <c r="CP4" i="12"/>
  <c r="CQ4" i="12"/>
  <c r="CR4" i="12"/>
  <c r="CS4" i="12"/>
  <c r="CT4" i="12"/>
  <c r="CU4" i="12"/>
  <c r="CV4" i="12"/>
  <c r="CW4" i="12"/>
  <c r="CX4" i="12"/>
  <c r="CY4" i="12"/>
  <c r="CZ4" i="12"/>
  <c r="DA4" i="12"/>
  <c r="DB4" i="12"/>
  <c r="DC4" i="12"/>
  <c r="DD4" i="12"/>
  <c r="DE4" i="12"/>
  <c r="DF4" i="12"/>
  <c r="DG4" i="12"/>
  <c r="DH4" i="12"/>
  <c r="DI4" i="12"/>
  <c r="DJ4" i="12"/>
  <c r="DK4" i="12"/>
  <c r="DL4" i="12"/>
  <c r="DM4" i="12"/>
  <c r="DN4" i="12"/>
  <c r="DO4" i="12"/>
  <c r="DP4" i="12"/>
  <c r="DQ4" i="12"/>
  <c r="DR4" i="12"/>
  <c r="DS4" i="12"/>
  <c r="DT4" i="12"/>
  <c r="DU4" i="12"/>
  <c r="DV4" i="12"/>
  <c r="DW4" i="12"/>
  <c r="DX4" i="12"/>
  <c r="DY4" i="12"/>
  <c r="DZ4" i="12"/>
  <c r="EA4" i="12"/>
  <c r="EB4" i="12"/>
  <c r="EC4" i="12"/>
  <c r="ED4" i="12"/>
  <c r="EE4" i="12"/>
  <c r="EF4" i="12"/>
  <c r="EG4" i="12"/>
  <c r="EH4" i="12"/>
  <c r="EI4" i="12"/>
  <c r="EJ4" i="12"/>
  <c r="EK4" i="12"/>
  <c r="EL4" i="12"/>
  <c r="EM4" i="12"/>
  <c r="EN4" i="12"/>
  <c r="EO4" i="12"/>
  <c r="EP4" i="12"/>
  <c r="EQ4" i="12"/>
  <c r="ER4" i="12"/>
  <c r="ES4" i="12"/>
  <c r="ET4" i="12"/>
  <c r="EU4" i="12"/>
  <c r="EV4" i="12"/>
  <c r="EW4" i="12"/>
  <c r="EX4" i="12"/>
  <c r="EY4" i="12"/>
  <c r="EZ4" i="12"/>
  <c r="FA4" i="12"/>
  <c r="FB4" i="12"/>
  <c r="FC4" i="12"/>
  <c r="FD4" i="12"/>
  <c r="FE4" i="12"/>
  <c r="FF4" i="12"/>
  <c r="FG4" i="12"/>
  <c r="FH4" i="12"/>
  <c r="FI4" i="12"/>
  <c r="FJ4" i="12"/>
  <c r="FK4" i="12"/>
  <c r="FL4" i="12"/>
  <c r="FM4" i="12"/>
  <c r="FN4" i="12"/>
  <c r="FO4" i="12"/>
  <c r="FP4" i="12"/>
  <c r="FQ4" i="12"/>
  <c r="FR4" i="12"/>
  <c r="FS4" i="12"/>
  <c r="FT4" i="12"/>
  <c r="FU4" i="12"/>
  <c r="FV4" i="12"/>
  <c r="FW4" i="12"/>
  <c r="FX4" i="12"/>
  <c r="FY4" i="12"/>
  <c r="FZ4" i="12"/>
  <c r="GA4" i="12"/>
  <c r="GB4" i="12"/>
  <c r="GC4" i="12"/>
  <c r="GD4" i="12"/>
  <c r="GE4" i="12"/>
  <c r="GF4" i="12"/>
  <c r="GG4" i="12"/>
  <c r="GH4" i="12"/>
  <c r="GI4" i="12"/>
  <c r="GJ4" i="12"/>
  <c r="GK4" i="12"/>
  <c r="GL4" i="12"/>
  <c r="GM4" i="12"/>
  <c r="GN4" i="12"/>
  <c r="GO4" i="12"/>
  <c r="GP4" i="12"/>
  <c r="GQ4" i="12"/>
  <c r="GR4" i="12"/>
  <c r="GS4" i="12"/>
  <c r="GT4" i="12"/>
  <c r="GU4" i="12"/>
  <c r="GV4" i="12"/>
  <c r="GW4" i="12"/>
  <c r="GX4" i="12"/>
  <c r="GY4" i="12"/>
  <c r="GZ4" i="12"/>
  <c r="HA4" i="12"/>
  <c r="HB4" i="12"/>
  <c r="HC4" i="12"/>
  <c r="HD4" i="12"/>
  <c r="HE4" i="12"/>
  <c r="HF4" i="12"/>
  <c r="HG4" i="12"/>
  <c r="HH4" i="12"/>
  <c r="HI4" i="12"/>
  <c r="HJ4" i="12"/>
  <c r="HK4" i="12"/>
  <c r="HL4" i="12"/>
  <c r="HM4" i="12"/>
  <c r="HN4" i="12"/>
  <c r="HO4" i="12"/>
  <c r="HP4" i="12"/>
  <c r="HQ4" i="12"/>
  <c r="HR4" i="12"/>
  <c r="HS4" i="12"/>
  <c r="HT4" i="12"/>
  <c r="HU4" i="12"/>
  <c r="HV4" i="12"/>
  <c r="HW4" i="12"/>
  <c r="HX4" i="12"/>
  <c r="HY4" i="12"/>
  <c r="HZ4" i="12"/>
  <c r="IA4" i="12"/>
  <c r="IB4" i="12"/>
  <c r="IC4" i="12"/>
  <c r="ID4" i="12"/>
  <c r="IE4" i="12"/>
  <c r="IF4" i="12"/>
  <c r="IG4" i="12"/>
  <c r="IH4" i="12"/>
  <c r="II4" i="12"/>
  <c r="IJ4" i="12"/>
  <c r="IK4" i="12"/>
  <c r="IL4" i="12"/>
  <c r="IM4" i="12"/>
  <c r="IN4" i="12"/>
  <c r="IO4" i="12"/>
  <c r="IP4" i="12"/>
  <c r="IQ4" i="12"/>
  <c r="IR4" i="12"/>
  <c r="IS4" i="12"/>
  <c r="IT4" i="12"/>
  <c r="IU4" i="12"/>
  <c r="IV4" i="12"/>
  <c r="A3" i="12"/>
  <c r="B3" i="12"/>
  <c r="C3" i="12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W3" i="12"/>
  <c r="X3" i="12"/>
  <c r="Y3" i="12"/>
  <c r="Z3" i="12"/>
  <c r="AA3" i="12"/>
  <c r="AB3" i="12"/>
  <c r="AC3" i="12"/>
  <c r="AD3" i="12"/>
  <c r="AE3" i="12"/>
  <c r="AF3" i="12"/>
  <c r="AG3" i="12"/>
  <c r="AH3" i="12"/>
  <c r="AI3" i="12"/>
  <c r="AJ3" i="12"/>
  <c r="AK3" i="12"/>
  <c r="AL3" i="12"/>
  <c r="AM3" i="12"/>
  <c r="AN3" i="12"/>
  <c r="AO3" i="12"/>
  <c r="AP3" i="12"/>
  <c r="AQ3" i="12"/>
  <c r="AR3" i="12"/>
  <c r="AS3" i="12"/>
  <c r="AT3" i="12"/>
  <c r="AU3" i="12"/>
  <c r="AV3" i="12"/>
  <c r="AW3" i="12"/>
  <c r="AX3" i="12"/>
  <c r="AY3" i="12"/>
  <c r="AZ3" i="12"/>
  <c r="BA3" i="12"/>
  <c r="BB3" i="12"/>
  <c r="BC3" i="12"/>
  <c r="BD3" i="12"/>
  <c r="BE3" i="12"/>
  <c r="BF3" i="12"/>
  <c r="BG3" i="12"/>
  <c r="BH3" i="12"/>
  <c r="BI3" i="12"/>
  <c r="BJ3" i="12"/>
  <c r="BK3" i="12"/>
  <c r="BL3" i="12"/>
  <c r="BM3" i="12"/>
  <c r="BN3" i="12"/>
  <c r="BO3" i="12"/>
  <c r="BP3" i="12"/>
  <c r="BQ3" i="12"/>
  <c r="BR3" i="12"/>
  <c r="BS3" i="12"/>
  <c r="BT3" i="12"/>
  <c r="BU3" i="12"/>
  <c r="BV3" i="12"/>
  <c r="BW3" i="12"/>
  <c r="BX3" i="12"/>
  <c r="BY3" i="12"/>
  <c r="BZ3" i="12"/>
  <c r="CA3" i="12"/>
  <c r="CB3" i="12"/>
  <c r="CC3" i="12"/>
  <c r="CD3" i="12"/>
  <c r="CE3" i="12"/>
  <c r="CF3" i="12"/>
  <c r="CG3" i="12"/>
  <c r="CH3" i="12"/>
  <c r="CI3" i="12"/>
  <c r="CJ3" i="12"/>
  <c r="CK3" i="12"/>
  <c r="CL3" i="12"/>
  <c r="CM3" i="12"/>
  <c r="CN3" i="12"/>
  <c r="CO3" i="12"/>
  <c r="CP3" i="12"/>
  <c r="CQ3" i="12"/>
  <c r="CR3" i="12"/>
  <c r="CS3" i="12"/>
  <c r="CT3" i="12"/>
  <c r="CU3" i="12"/>
  <c r="CV3" i="12"/>
  <c r="CW3" i="12"/>
  <c r="CX3" i="12"/>
  <c r="CY3" i="12"/>
  <c r="CZ3" i="12"/>
  <c r="DA3" i="12"/>
  <c r="DB3" i="12"/>
  <c r="DC3" i="12"/>
  <c r="DD3" i="12"/>
  <c r="DE3" i="12"/>
  <c r="DF3" i="12"/>
  <c r="DG3" i="12"/>
  <c r="DH3" i="12"/>
  <c r="DI3" i="12"/>
  <c r="DJ3" i="12"/>
  <c r="DK3" i="12"/>
  <c r="DL3" i="12"/>
  <c r="DM3" i="12"/>
  <c r="DN3" i="12"/>
  <c r="DO3" i="12"/>
  <c r="DP3" i="12"/>
  <c r="DQ3" i="12"/>
  <c r="DR3" i="12"/>
  <c r="DS3" i="12"/>
  <c r="DT3" i="12"/>
  <c r="DU3" i="12"/>
  <c r="DV3" i="12"/>
  <c r="DW3" i="12"/>
  <c r="DX3" i="12"/>
  <c r="DY3" i="12"/>
  <c r="DZ3" i="12"/>
  <c r="EA3" i="12"/>
  <c r="EB3" i="12"/>
  <c r="EC3" i="12"/>
  <c r="ED3" i="12"/>
  <c r="EE3" i="12"/>
  <c r="EF3" i="12"/>
  <c r="EG3" i="12"/>
  <c r="EH3" i="12"/>
  <c r="EI3" i="12"/>
  <c r="EJ3" i="12"/>
  <c r="EK3" i="12"/>
  <c r="EL3" i="12"/>
  <c r="EM3" i="12"/>
  <c r="EN3" i="12"/>
  <c r="EO3" i="12"/>
  <c r="EP3" i="12"/>
  <c r="EQ3" i="12"/>
  <c r="ER3" i="12"/>
  <c r="ES3" i="12"/>
  <c r="ET3" i="12"/>
  <c r="EU3" i="12"/>
  <c r="EV3" i="12"/>
  <c r="EW3" i="12"/>
  <c r="EX3" i="12"/>
  <c r="EY3" i="12"/>
  <c r="EZ3" i="12"/>
  <c r="FA3" i="12"/>
  <c r="FB3" i="12"/>
  <c r="FC3" i="12"/>
  <c r="FD3" i="12"/>
  <c r="FE3" i="12"/>
  <c r="FF3" i="12"/>
  <c r="FG3" i="12"/>
  <c r="FH3" i="12"/>
  <c r="FI3" i="12"/>
  <c r="FJ3" i="12"/>
  <c r="FK3" i="12"/>
  <c r="FL3" i="12"/>
  <c r="FM3" i="12"/>
  <c r="FN3" i="12"/>
  <c r="FO3" i="12"/>
  <c r="FP3" i="12"/>
  <c r="FQ3" i="12"/>
  <c r="FR3" i="12"/>
  <c r="FS3" i="12"/>
  <c r="FT3" i="12"/>
  <c r="FU3" i="12"/>
  <c r="FV3" i="12"/>
  <c r="FW3" i="12"/>
  <c r="FX3" i="12"/>
  <c r="FY3" i="12"/>
  <c r="FZ3" i="12"/>
  <c r="GA3" i="12"/>
  <c r="GB3" i="12"/>
  <c r="GC3" i="12"/>
  <c r="GD3" i="12"/>
  <c r="GE3" i="12"/>
  <c r="GF3" i="12"/>
  <c r="GG3" i="12"/>
  <c r="GH3" i="12"/>
  <c r="GI3" i="12"/>
  <c r="GJ3" i="12"/>
  <c r="GK3" i="12"/>
  <c r="GL3" i="12"/>
  <c r="GM3" i="12"/>
  <c r="GN3" i="12"/>
  <c r="GO3" i="12"/>
  <c r="GP3" i="12"/>
  <c r="GQ3" i="12"/>
  <c r="GR3" i="12"/>
  <c r="GS3" i="12"/>
  <c r="GT3" i="12"/>
  <c r="GU3" i="12"/>
  <c r="GV3" i="12"/>
  <c r="GW3" i="12"/>
  <c r="GX3" i="12"/>
  <c r="GY3" i="12"/>
  <c r="GZ3" i="12"/>
  <c r="HA3" i="12"/>
  <c r="HB3" i="12"/>
  <c r="HC3" i="12"/>
  <c r="HD3" i="12"/>
  <c r="HE3" i="12"/>
  <c r="HF3" i="12"/>
  <c r="HG3" i="12"/>
  <c r="HH3" i="12"/>
  <c r="HI3" i="12"/>
  <c r="HJ3" i="12"/>
  <c r="HK3" i="12"/>
  <c r="HL3" i="12"/>
  <c r="HM3" i="12"/>
  <c r="HN3" i="12"/>
  <c r="HO3" i="12"/>
  <c r="HP3" i="12"/>
  <c r="HQ3" i="12"/>
  <c r="HR3" i="12"/>
  <c r="HS3" i="12"/>
  <c r="HT3" i="12"/>
  <c r="HU3" i="12"/>
  <c r="HV3" i="12"/>
  <c r="HW3" i="12"/>
  <c r="HX3" i="12"/>
  <c r="HY3" i="12"/>
  <c r="HZ3" i="12"/>
  <c r="IA3" i="12"/>
  <c r="IB3" i="12"/>
  <c r="IC3" i="12"/>
  <c r="ID3" i="12"/>
  <c r="IE3" i="12"/>
  <c r="IF3" i="12"/>
  <c r="IG3" i="12"/>
  <c r="IH3" i="12"/>
  <c r="II3" i="12"/>
  <c r="IJ3" i="12"/>
  <c r="IK3" i="12"/>
  <c r="IL3" i="12"/>
  <c r="IM3" i="12"/>
  <c r="IN3" i="12"/>
  <c r="IO3" i="12"/>
  <c r="IP3" i="12"/>
  <c r="IQ3" i="12"/>
  <c r="IR3" i="12"/>
  <c r="IS3" i="12"/>
  <c r="IT3" i="12"/>
  <c r="IU3" i="12"/>
  <c r="IV3" i="12"/>
  <c r="A2" i="12"/>
  <c r="B2" i="12"/>
  <c r="C2" i="12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U2" i="12"/>
  <c r="V2" i="12"/>
  <c r="W2" i="12"/>
  <c r="X2" i="12"/>
  <c r="Y2" i="12"/>
  <c r="Z2" i="12"/>
  <c r="AA2" i="12"/>
  <c r="AB2" i="12"/>
  <c r="AC2" i="12"/>
  <c r="AD2" i="12"/>
  <c r="AE2" i="12"/>
  <c r="AF2" i="12"/>
  <c r="AG2" i="12"/>
  <c r="AH2" i="12"/>
  <c r="AI2" i="12"/>
  <c r="AJ2" i="12"/>
  <c r="AK2" i="12"/>
  <c r="AL2" i="12"/>
  <c r="AM2" i="12"/>
  <c r="AN2" i="12"/>
  <c r="AO2" i="12"/>
  <c r="AP2" i="12"/>
  <c r="AQ2" i="12"/>
  <c r="AR2" i="12"/>
  <c r="AS2" i="12"/>
  <c r="AT2" i="12"/>
  <c r="AU2" i="12"/>
  <c r="AV2" i="12"/>
  <c r="AW2" i="12"/>
  <c r="AX2" i="12"/>
  <c r="AY2" i="12"/>
  <c r="AZ2" i="12"/>
  <c r="BA2" i="12"/>
  <c r="BB2" i="12"/>
  <c r="BC2" i="12"/>
  <c r="BD2" i="12"/>
  <c r="BE2" i="12"/>
  <c r="BF2" i="12"/>
  <c r="BG2" i="12"/>
  <c r="BH2" i="12"/>
  <c r="BI2" i="12"/>
  <c r="BJ2" i="12"/>
  <c r="BK2" i="12"/>
  <c r="BL2" i="12"/>
  <c r="BM2" i="12"/>
  <c r="BN2" i="12"/>
  <c r="BO2" i="12"/>
  <c r="BP2" i="12"/>
  <c r="BQ2" i="12"/>
  <c r="BR2" i="12"/>
  <c r="BS2" i="12"/>
  <c r="BT2" i="12"/>
  <c r="BU2" i="12"/>
  <c r="BV2" i="12"/>
  <c r="BW2" i="12"/>
  <c r="BX2" i="12"/>
  <c r="BY2" i="12"/>
  <c r="BZ2" i="12"/>
  <c r="CA2" i="12"/>
  <c r="CB2" i="12"/>
  <c r="CC2" i="12"/>
  <c r="CD2" i="12"/>
  <c r="CE2" i="12"/>
  <c r="CF2" i="12"/>
  <c r="CG2" i="12"/>
  <c r="CH2" i="12"/>
  <c r="CI2" i="12"/>
  <c r="CJ2" i="12"/>
  <c r="CK2" i="12"/>
  <c r="CL2" i="12"/>
  <c r="CM2" i="12"/>
  <c r="CN2" i="12"/>
  <c r="CO2" i="12"/>
  <c r="CP2" i="12"/>
  <c r="CQ2" i="12"/>
  <c r="CR2" i="12"/>
  <c r="CS2" i="12"/>
  <c r="CT2" i="12"/>
  <c r="CU2" i="12"/>
  <c r="CV2" i="12"/>
  <c r="CW2" i="12"/>
  <c r="CX2" i="12"/>
  <c r="CY2" i="12"/>
  <c r="CZ2" i="12"/>
  <c r="DA2" i="12"/>
  <c r="DB2" i="12"/>
  <c r="DC2" i="12"/>
  <c r="DD2" i="12"/>
  <c r="DE2" i="12"/>
  <c r="DF2" i="12"/>
  <c r="DG2" i="12"/>
  <c r="DH2" i="12"/>
  <c r="DI2" i="12"/>
  <c r="DJ2" i="12"/>
  <c r="DK2" i="12"/>
  <c r="DL2" i="12"/>
  <c r="DM2" i="12"/>
  <c r="DN2" i="12"/>
  <c r="DO2" i="12"/>
  <c r="DP2" i="12"/>
  <c r="DQ2" i="12"/>
  <c r="DR2" i="12"/>
  <c r="DS2" i="12"/>
  <c r="DT2" i="12"/>
  <c r="DU2" i="12"/>
  <c r="DV2" i="12"/>
  <c r="DW2" i="12"/>
  <c r="DX2" i="12"/>
  <c r="DY2" i="12"/>
  <c r="DZ2" i="12"/>
  <c r="EA2" i="12"/>
  <c r="EB2" i="12"/>
  <c r="EC2" i="12"/>
  <c r="ED2" i="12"/>
  <c r="EE2" i="12"/>
  <c r="EF2" i="12"/>
  <c r="EG2" i="12"/>
  <c r="EH2" i="12"/>
  <c r="EI2" i="12"/>
  <c r="EJ2" i="12"/>
  <c r="EK2" i="12"/>
  <c r="EL2" i="12"/>
  <c r="EM2" i="12"/>
  <c r="EN2" i="12"/>
  <c r="EO2" i="12"/>
  <c r="EP2" i="12"/>
  <c r="EQ2" i="12"/>
  <c r="ER2" i="12"/>
  <c r="ES2" i="12"/>
  <c r="ET2" i="12"/>
  <c r="EU2" i="12"/>
  <c r="EV2" i="12"/>
  <c r="EW2" i="12"/>
  <c r="EX2" i="12"/>
  <c r="EY2" i="12"/>
  <c r="EZ2" i="12"/>
  <c r="FA2" i="12"/>
  <c r="FB2" i="12"/>
  <c r="FC2" i="12"/>
  <c r="FD2" i="12"/>
  <c r="FE2" i="12"/>
  <c r="FF2" i="12"/>
  <c r="FG2" i="12"/>
  <c r="FH2" i="12"/>
  <c r="FI2" i="12"/>
  <c r="FJ2" i="12"/>
  <c r="FK2" i="12"/>
  <c r="FL2" i="12"/>
  <c r="FM2" i="12"/>
  <c r="FN2" i="12"/>
  <c r="FO2" i="12"/>
  <c r="FP2" i="12"/>
  <c r="FQ2" i="12"/>
  <c r="FR2" i="12"/>
  <c r="FS2" i="12"/>
  <c r="FT2" i="12"/>
  <c r="FU2" i="12"/>
  <c r="FV2" i="12"/>
  <c r="FW2" i="12"/>
  <c r="FX2" i="12"/>
  <c r="FY2" i="12"/>
  <c r="FZ2" i="12"/>
  <c r="GA2" i="12"/>
  <c r="GB2" i="12"/>
  <c r="GC2" i="12"/>
  <c r="GD2" i="12"/>
  <c r="GE2" i="12"/>
  <c r="GF2" i="12"/>
  <c r="GG2" i="12"/>
  <c r="GH2" i="12"/>
  <c r="GI2" i="12"/>
  <c r="GJ2" i="12"/>
  <c r="GK2" i="12"/>
  <c r="GL2" i="12"/>
  <c r="GM2" i="12"/>
  <c r="GN2" i="12"/>
  <c r="GO2" i="12"/>
  <c r="GP2" i="12"/>
  <c r="GQ2" i="12"/>
  <c r="GR2" i="12"/>
  <c r="GS2" i="12"/>
  <c r="GT2" i="12"/>
  <c r="GU2" i="12"/>
  <c r="GV2" i="12"/>
  <c r="GW2" i="12"/>
  <c r="GX2" i="12"/>
  <c r="GY2" i="12"/>
  <c r="GZ2" i="12"/>
  <c r="HA2" i="12"/>
  <c r="HB2" i="12"/>
  <c r="HC2" i="12"/>
  <c r="HD2" i="12"/>
  <c r="HE2" i="12"/>
  <c r="HF2" i="12"/>
  <c r="HG2" i="12"/>
  <c r="HH2" i="12"/>
  <c r="HI2" i="12"/>
  <c r="HJ2" i="12"/>
  <c r="HK2" i="12"/>
  <c r="HL2" i="12"/>
  <c r="HM2" i="12"/>
  <c r="HN2" i="12"/>
  <c r="HO2" i="12"/>
  <c r="HP2" i="12"/>
  <c r="HQ2" i="12"/>
  <c r="HR2" i="12"/>
  <c r="HS2" i="12"/>
  <c r="HT2" i="12"/>
  <c r="HU2" i="12"/>
  <c r="HV2" i="12"/>
  <c r="HW2" i="12"/>
  <c r="HX2" i="12"/>
  <c r="HY2" i="12"/>
  <c r="HZ2" i="12"/>
  <c r="IA2" i="12"/>
  <c r="IB2" i="12"/>
  <c r="IC2" i="12"/>
  <c r="ID2" i="12"/>
  <c r="IE2" i="12"/>
  <c r="IF2" i="12"/>
  <c r="IG2" i="12"/>
  <c r="IH2" i="12"/>
  <c r="II2" i="12"/>
  <c r="IJ2" i="12"/>
  <c r="IK2" i="12"/>
  <c r="IL2" i="12"/>
  <c r="IM2" i="12"/>
  <c r="IN2" i="12"/>
  <c r="IO2" i="12"/>
  <c r="IP2" i="12"/>
  <c r="IQ2" i="12"/>
  <c r="IR2" i="12"/>
  <c r="IS2" i="12"/>
  <c r="IT2" i="12"/>
  <c r="IU2" i="12"/>
  <c r="IV2" i="12"/>
  <c r="A1" i="12"/>
  <c r="B1" i="12"/>
  <c r="C1" i="12"/>
  <c r="D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V1" i="12"/>
  <c r="W1" i="12"/>
  <c r="X1" i="12"/>
  <c r="Y1" i="12"/>
  <c r="Z1" i="12"/>
  <c r="AA1" i="12"/>
  <c r="AB1" i="12"/>
  <c r="AC1" i="12"/>
  <c r="AD1" i="12"/>
  <c r="AE1" i="12"/>
  <c r="AF1" i="12"/>
  <c r="AG1" i="12"/>
  <c r="AH1" i="12"/>
  <c r="AI1" i="12"/>
  <c r="AJ1" i="12"/>
  <c r="AK1" i="12"/>
  <c r="AL1" i="12"/>
  <c r="AM1" i="12"/>
  <c r="AN1" i="12"/>
  <c r="AO1" i="12"/>
  <c r="AP1" i="12"/>
  <c r="AQ1" i="12"/>
  <c r="AR1" i="12"/>
  <c r="AS1" i="12"/>
  <c r="AT1" i="12"/>
  <c r="AU1" i="12"/>
  <c r="AV1" i="12"/>
  <c r="AW1" i="12"/>
  <c r="AX1" i="12"/>
  <c r="AY1" i="12"/>
  <c r="AZ1" i="12"/>
  <c r="BA1" i="12"/>
  <c r="BB1" i="12"/>
  <c r="BC1" i="12"/>
  <c r="BD1" i="12"/>
  <c r="BE1" i="12"/>
  <c r="BF1" i="12"/>
  <c r="BG1" i="12"/>
  <c r="BH1" i="12"/>
  <c r="BI1" i="12"/>
  <c r="BJ1" i="12"/>
  <c r="BK1" i="12"/>
  <c r="BL1" i="12"/>
  <c r="BM1" i="12"/>
  <c r="BN1" i="12"/>
  <c r="BO1" i="12"/>
  <c r="BP1" i="12"/>
  <c r="BQ1" i="12"/>
  <c r="BR1" i="12"/>
  <c r="BS1" i="12"/>
  <c r="BT1" i="12"/>
  <c r="BU1" i="12"/>
  <c r="BV1" i="12"/>
  <c r="BW1" i="12"/>
  <c r="BX1" i="12"/>
  <c r="BY1" i="12"/>
  <c r="BZ1" i="12"/>
  <c r="CA1" i="12"/>
  <c r="CB1" i="12"/>
  <c r="CC1" i="12"/>
  <c r="CD1" i="12"/>
  <c r="CE1" i="12"/>
  <c r="CF1" i="12"/>
  <c r="CG1" i="12"/>
  <c r="CH1" i="12"/>
  <c r="CI1" i="12"/>
  <c r="CJ1" i="12"/>
  <c r="CK1" i="12"/>
  <c r="CL1" i="12"/>
  <c r="CM1" i="12"/>
  <c r="CN1" i="12"/>
  <c r="CO1" i="12"/>
  <c r="CP1" i="12"/>
  <c r="CQ1" i="12"/>
  <c r="CR1" i="12"/>
  <c r="CS1" i="12"/>
  <c r="CT1" i="12"/>
  <c r="CU1" i="12"/>
  <c r="CV1" i="12"/>
  <c r="CW1" i="12"/>
  <c r="CX1" i="12"/>
  <c r="CY1" i="12"/>
  <c r="CZ1" i="12"/>
  <c r="DA1" i="12"/>
  <c r="DB1" i="12"/>
  <c r="DC1" i="12"/>
  <c r="DD1" i="12"/>
  <c r="DE1" i="12"/>
  <c r="DF1" i="12"/>
  <c r="DG1" i="12"/>
  <c r="DH1" i="12"/>
  <c r="DI1" i="12"/>
  <c r="DK1" i="12"/>
  <c r="DL1" i="12"/>
  <c r="DM1" i="12"/>
  <c r="DN1" i="12"/>
  <c r="DO1" i="12"/>
  <c r="DP1" i="12"/>
  <c r="DQ1" i="12"/>
  <c r="DR1" i="12"/>
  <c r="DS1" i="12"/>
  <c r="DT1" i="12"/>
  <c r="DU1" i="12"/>
  <c r="DV1" i="12"/>
  <c r="DW1" i="12"/>
  <c r="DX1" i="12"/>
  <c r="DY1" i="12"/>
  <c r="DZ1" i="12"/>
  <c r="EA1" i="12"/>
  <c r="EB1" i="12"/>
  <c r="EC1" i="12"/>
  <c r="ED1" i="12"/>
  <c r="EE1" i="12"/>
  <c r="EF1" i="12"/>
  <c r="EG1" i="12"/>
  <c r="EH1" i="12"/>
  <c r="EI1" i="12"/>
  <c r="EJ1" i="12"/>
  <c r="EK1" i="12"/>
  <c r="EL1" i="12"/>
  <c r="EM1" i="12"/>
  <c r="EN1" i="12"/>
  <c r="EO1" i="12"/>
  <c r="EP1" i="12"/>
  <c r="EQ1" i="12"/>
  <c r="ER1" i="12"/>
  <c r="ES1" i="12"/>
  <c r="ET1" i="12"/>
  <c r="EU1" i="12"/>
  <c r="EV1" i="12"/>
  <c r="EW1" i="12"/>
  <c r="EX1" i="12"/>
  <c r="EY1" i="12"/>
  <c r="EZ1" i="12"/>
  <c r="FA1" i="12"/>
  <c r="FB1" i="12"/>
  <c r="FC1" i="12"/>
  <c r="FD1" i="12"/>
  <c r="FE1" i="12"/>
  <c r="FF1" i="12"/>
  <c r="FG1" i="12"/>
  <c r="FH1" i="12"/>
  <c r="FI1" i="12"/>
  <c r="FJ1" i="12"/>
  <c r="FK1" i="12"/>
  <c r="FL1" i="12"/>
  <c r="FM1" i="12"/>
  <c r="FN1" i="12"/>
  <c r="FO1" i="12"/>
  <c r="FP1" i="12"/>
  <c r="FQ1" i="12"/>
  <c r="FR1" i="12"/>
  <c r="FS1" i="12"/>
  <c r="FT1" i="12"/>
  <c r="FU1" i="12"/>
  <c r="FV1" i="12"/>
  <c r="FW1" i="12"/>
  <c r="FX1" i="12"/>
  <c r="FY1" i="12"/>
  <c r="FZ1" i="12"/>
  <c r="GA1" i="12"/>
  <c r="GB1" i="12"/>
  <c r="GC1" i="12"/>
  <c r="GD1" i="12"/>
  <c r="GE1" i="12"/>
  <c r="GF1" i="12"/>
  <c r="GG1" i="12"/>
  <c r="GH1" i="12"/>
  <c r="GI1" i="12"/>
  <c r="GJ1" i="12"/>
  <c r="GK1" i="12"/>
  <c r="GL1" i="12"/>
  <c r="GM1" i="12"/>
  <c r="GN1" i="12"/>
  <c r="GO1" i="12"/>
  <c r="GP1" i="12"/>
  <c r="GQ1" i="12"/>
  <c r="GR1" i="12"/>
  <c r="GS1" i="12"/>
  <c r="GT1" i="12"/>
  <c r="GU1" i="12"/>
  <c r="GV1" i="12"/>
  <c r="GW1" i="12"/>
  <c r="GX1" i="12"/>
  <c r="GY1" i="12"/>
  <c r="GZ1" i="12"/>
  <c r="HA1" i="12"/>
  <c r="HB1" i="12"/>
  <c r="HC1" i="12"/>
  <c r="HD1" i="12"/>
  <c r="HE1" i="12"/>
  <c r="HF1" i="12"/>
  <c r="HG1" i="12"/>
  <c r="HH1" i="12"/>
  <c r="HI1" i="12"/>
  <c r="HJ1" i="12"/>
  <c r="HK1" i="12"/>
  <c r="HL1" i="12"/>
  <c r="HM1" i="12"/>
  <c r="HN1" i="12"/>
  <c r="HO1" i="12"/>
  <c r="HP1" i="12"/>
  <c r="HQ1" i="12"/>
  <c r="HR1" i="12"/>
  <c r="HS1" i="12"/>
  <c r="HT1" i="12"/>
  <c r="HU1" i="12"/>
  <c r="HV1" i="12"/>
  <c r="HW1" i="12"/>
  <c r="HX1" i="12"/>
  <c r="HY1" i="12"/>
  <c r="HZ1" i="12"/>
  <c r="IA1" i="12"/>
  <c r="IB1" i="12"/>
  <c r="IC1" i="12"/>
  <c r="ID1" i="12"/>
  <c r="IE1" i="12"/>
  <c r="IF1" i="12"/>
  <c r="IG1" i="12"/>
  <c r="IH1" i="12"/>
  <c r="II1" i="12"/>
  <c r="IJ1" i="12"/>
  <c r="IK1" i="12"/>
  <c r="IL1" i="12"/>
  <c r="IM1" i="12"/>
  <c r="IN1" i="12"/>
  <c r="IO1" i="12"/>
  <c r="IP1" i="12"/>
  <c r="IQ1" i="12"/>
  <c r="IR1" i="12"/>
  <c r="IS1" i="12"/>
  <c r="IT1" i="12"/>
  <c r="IU1" i="12"/>
  <c r="IV1" i="12"/>
  <c r="HA13" i="12"/>
  <c r="GR13" i="12"/>
  <c r="F12" i="12"/>
  <c r="C12" i="12"/>
  <c r="BR10" i="12"/>
  <c r="Q6" i="12"/>
  <c r="L12" i="12"/>
  <c r="BJ10" i="12"/>
  <c r="M12" i="12"/>
  <c r="GZ13" i="12"/>
  <c r="BT10" i="12"/>
  <c r="K12" i="12"/>
  <c r="BS10" i="12"/>
  <c r="BM10" i="12"/>
  <c r="GU13" i="12"/>
  <c r="HB13" i="12"/>
  <c r="EB8" i="12"/>
  <c r="R10" i="16"/>
  <c r="T2" i="12"/>
  <c r="DJ1" i="12"/>
  <c r="S11" i="16" l="1"/>
  <c r="W11" i="16"/>
  <c r="Q18" i="16"/>
  <c r="R13" i="16"/>
  <c r="W13" i="16"/>
  <c r="W14" i="16"/>
  <c r="W16" i="16"/>
  <c r="S12" i="16"/>
  <c r="W12" i="16"/>
  <c r="W17" i="16"/>
  <c r="S16" i="16"/>
  <c r="R16" i="16"/>
  <c r="R17" i="16"/>
  <c r="S17" i="16"/>
  <c r="S13" i="16"/>
  <c r="R12" i="16"/>
  <c r="R14" i="16"/>
  <c r="S14" i="16"/>
  <c r="R11" i="16"/>
  <c r="T18" i="16" l="1"/>
  <c r="R20" i="16"/>
  <c r="F20" i="16" s="1"/>
  <c r="R19" i="16"/>
  <c r="F19" i="16" s="1"/>
  <c r="T9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t_shimogawa</author>
  </authors>
  <commentList>
    <comment ref="B2" authorId="0" shapeId="0" xr:uid="{9D881BF4-1BA1-4B1E-9F9E-479738C92FD1}">
      <text>
        <r>
          <rPr>
            <b/>
            <sz val="9"/>
            <color indexed="81"/>
            <rFont val="MS P ゴシック"/>
            <family val="3"/>
            <charset val="128"/>
          </rPr>
          <t>値を入力するとセルの色が白くなります</t>
        </r>
      </text>
    </comment>
    <comment ref="C4" authorId="0" shapeId="0" xr:uid="{5CEA8556-E68E-433D-9FEA-02676E178416}">
      <text>
        <r>
          <rPr>
            <b/>
            <sz val="9"/>
            <color indexed="81"/>
            <rFont val="MS P ゴシック"/>
            <family val="3"/>
            <charset val="128"/>
          </rPr>
          <t>シートタブと同じ名前です</t>
        </r>
      </text>
    </comment>
  </commentList>
</comments>
</file>

<file path=xl/sharedStrings.xml><?xml version="1.0" encoding="utf-8"?>
<sst xmlns="http://schemas.openxmlformats.org/spreadsheetml/2006/main" count="122" uniqueCount="54">
  <si>
    <t>調 査 件 名</t>
  </si>
  <si>
    <t>試験者</t>
  </si>
  <si>
    <t>測点No.</t>
  </si>
  <si>
    <t>地質</t>
    <phoneticPr fontId="7"/>
  </si>
  <si>
    <t>実施日</t>
  </si>
  <si>
    <t>天候</t>
    <rPh sb="0" eb="2">
      <t>テンコウ</t>
    </rPh>
    <phoneticPr fontId="5"/>
  </si>
  <si>
    <t>深度</t>
    <rPh sb="0" eb="2">
      <t>シンド</t>
    </rPh>
    <phoneticPr fontId="5"/>
  </si>
  <si>
    <t>G.L.-</t>
    <phoneticPr fontId="5"/>
  </si>
  <si>
    <t>ｍ</t>
    <phoneticPr fontId="5"/>
  </si>
  <si>
    <t>記事</t>
    <rPh sb="0" eb="2">
      <t>キジ</t>
    </rPh>
    <phoneticPr fontId="7"/>
  </si>
  <si>
    <t>計測値</t>
    <rPh sb="0" eb="3">
      <t>ケイソクチ</t>
    </rPh>
    <phoneticPr fontId="5"/>
  </si>
  <si>
    <t>採用値</t>
    <rPh sb="0" eb="2">
      <t>サイヨウ</t>
    </rPh>
    <rPh sb="2" eb="3">
      <t>チ</t>
    </rPh>
    <phoneticPr fontId="5"/>
  </si>
  <si>
    <t>回帰直線</t>
    <rPh sb="0" eb="2">
      <t>カイキ</t>
    </rPh>
    <rPh sb="2" eb="4">
      <t>チョクセン</t>
    </rPh>
    <phoneticPr fontId="5"/>
  </si>
  <si>
    <t>No</t>
    <phoneticPr fontId="5"/>
  </si>
  <si>
    <t>測定値</t>
    <rPh sb="0" eb="3">
      <t>ソクテイチ</t>
    </rPh>
    <phoneticPr fontId="5"/>
  </si>
  <si>
    <t>算定値</t>
    <rPh sb="0" eb="3">
      <t>サンテイチ</t>
    </rPh>
    <phoneticPr fontId="5"/>
  </si>
  <si>
    <t>採否</t>
    <rPh sb="0" eb="2">
      <t>サイヒ</t>
    </rPh>
    <phoneticPr fontId="5"/>
  </si>
  <si>
    <t>σ</t>
    <phoneticPr fontId="5"/>
  </si>
  <si>
    <t>τ</t>
    <phoneticPr fontId="5"/>
  </si>
  <si>
    <r>
      <t>τ(15000・T：N/m</t>
    </r>
    <r>
      <rPr>
        <vertAlign val="superscript"/>
        <sz val="11"/>
        <color indexed="8"/>
        <rFont val="ＭＳ Ｐ明朝"/>
        <family val="1"/>
        <charset val="128"/>
      </rPr>
      <t>2</t>
    </r>
    <r>
      <rPr>
        <sz val="11"/>
        <color indexed="8"/>
        <rFont val="ＭＳ Ｐ明朝"/>
        <family val="1"/>
        <charset val="128"/>
      </rPr>
      <t>)</t>
    </r>
    <phoneticPr fontId="5"/>
  </si>
  <si>
    <t>粘着力</t>
    <rPh sb="0" eb="3">
      <t>ネンチャクリョク</t>
    </rPh>
    <phoneticPr fontId="5"/>
  </si>
  <si>
    <t>C</t>
    <phoneticPr fontId="5"/>
  </si>
  <si>
    <t>=</t>
    <phoneticPr fontId="5"/>
  </si>
  <si>
    <r>
      <t>kN/m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5"/>
  </si>
  <si>
    <t>C＝</t>
    <phoneticPr fontId="5"/>
  </si>
  <si>
    <r>
      <t>N/m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5"/>
  </si>
  <si>
    <t>せん断抵抗角</t>
    <rPh sb="2" eb="3">
      <t>ダン</t>
    </rPh>
    <rPh sb="3" eb="5">
      <t>テイコウ</t>
    </rPh>
    <rPh sb="5" eb="6">
      <t>カク</t>
    </rPh>
    <phoneticPr fontId="5"/>
  </si>
  <si>
    <t>φ</t>
    <phoneticPr fontId="5"/>
  </si>
  <si>
    <t>度</t>
    <rPh sb="0" eb="1">
      <t>ド</t>
    </rPh>
    <phoneticPr fontId="5"/>
  </si>
  <si>
    <t>φ＝</t>
    <phoneticPr fontId="5"/>
  </si>
  <si>
    <t>AAAAAE9vLtU=</t>
  </si>
  <si>
    <t>AAAAAH+zxwA=</t>
  </si>
  <si>
    <t>AAAAAH2/9QA=</t>
  </si>
  <si>
    <t>ベーンコーンせん断試験データーシート</t>
    <rPh sb="8" eb="9">
      <t>ダン</t>
    </rPh>
    <rPh sb="9" eb="11">
      <t>シケン</t>
    </rPh>
    <phoneticPr fontId="5"/>
  </si>
  <si>
    <t>ロッド本数</t>
    <rPh sb="3" eb="5">
      <t>ホンスウ</t>
    </rPh>
    <phoneticPr fontId="13"/>
  </si>
  <si>
    <t>本</t>
    <rPh sb="0" eb="1">
      <t>ホン</t>
    </rPh>
    <phoneticPr fontId="13"/>
  </si>
  <si>
    <r>
      <t>周面摩擦　T</t>
    </r>
    <r>
      <rPr>
        <vertAlign val="subscript"/>
        <sz val="10"/>
        <rFont val="ＭＳ Ｐ明朝"/>
        <family val="1"/>
        <charset val="128"/>
      </rPr>
      <t>0</t>
    </r>
    <rPh sb="0" eb="2">
      <t>シュウメン</t>
    </rPh>
    <rPh sb="2" eb="4">
      <t>マサツ</t>
    </rPh>
    <phoneticPr fontId="7"/>
  </si>
  <si>
    <t>N・m</t>
    <phoneticPr fontId="13"/>
  </si>
  <si>
    <t>500mmロッド重量</t>
    <rPh sb="8" eb="10">
      <t>ジュウリョウ</t>
    </rPh>
    <phoneticPr fontId="13"/>
  </si>
  <si>
    <t>トルク　
T（N・m）</t>
    <phoneticPr fontId="5"/>
  </si>
  <si>
    <t>コーン+450mmロッド重量</t>
    <rPh sb="12" eb="14">
      <t>ジュウリョウ</t>
    </rPh>
    <phoneticPr fontId="13"/>
  </si>
  <si>
    <r>
      <t>σ（2.4・10</t>
    </r>
    <r>
      <rPr>
        <vertAlign val="superscript"/>
        <sz val="11"/>
        <color indexed="8"/>
        <rFont val="ＭＳ Ｐ明朝"/>
        <family val="1"/>
        <charset val="128"/>
      </rPr>
      <t>2</t>
    </r>
    <r>
      <rPr>
        <sz val="11"/>
        <color indexed="8"/>
        <rFont val="ＭＳ Ｐ明朝"/>
        <family val="1"/>
        <charset val="128"/>
      </rPr>
      <t>・W：N/m</t>
    </r>
    <r>
      <rPr>
        <vertAlign val="superscript"/>
        <sz val="11"/>
        <color indexed="8"/>
        <rFont val="ＭＳ Ｐ明朝"/>
        <family val="1"/>
        <charset val="128"/>
      </rPr>
      <t>2</t>
    </r>
    <r>
      <rPr>
        <sz val="11"/>
        <color indexed="8"/>
        <rFont val="ＭＳ Ｐ明朝"/>
        <family val="1"/>
        <charset val="128"/>
      </rPr>
      <t>)</t>
    </r>
    <phoneticPr fontId="5"/>
  </si>
  <si>
    <t>荷重
W(N)</t>
    <rPh sb="0" eb="2">
      <t>カジュウ</t>
    </rPh>
    <phoneticPr fontId="5"/>
  </si>
  <si>
    <t>採用</t>
  </si>
  <si>
    <t>500mmロッド重量</t>
    <rPh sb="8" eb="10">
      <t>ジュウリョウ</t>
    </rPh>
    <phoneticPr fontId="5"/>
  </si>
  <si>
    <t>コーン+450mmロッド重量</t>
    <rPh sb="12" eb="14">
      <t>ジュウリョウ</t>
    </rPh>
    <phoneticPr fontId="5"/>
  </si>
  <si>
    <t>ロッド本数</t>
    <rPh sb="3" eb="5">
      <t>ホンスウ</t>
    </rPh>
    <phoneticPr fontId="5"/>
  </si>
  <si>
    <t>本</t>
    <rPh sb="0" eb="1">
      <t>ホン</t>
    </rPh>
    <phoneticPr fontId="5"/>
  </si>
  <si>
    <t>N・m</t>
    <phoneticPr fontId="5"/>
  </si>
  <si>
    <t>なし</t>
    <phoneticPr fontId="5"/>
  </si>
  <si>
    <t>サンプル地点</t>
    <rPh sb="4" eb="6">
      <t>チテン</t>
    </rPh>
    <phoneticPr fontId="17"/>
  </si>
  <si>
    <t>サンプル</t>
    <phoneticPr fontId="17"/>
  </si>
  <si>
    <t>崩積土</t>
    <rPh sb="0" eb="3">
      <t>ホウセキド</t>
    </rPh>
    <phoneticPr fontId="17"/>
  </si>
  <si>
    <t>晴</t>
    <rPh sb="0" eb="1">
      <t>ハレ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</si>
</sst>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9"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vertAlign val="subscript"/>
      <sz val="10"/>
      <name val="ＭＳ Ｐ明朝"/>
      <family val="1"/>
      <charset val="128"/>
    </font>
    <font>
      <sz val="8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14" fillId="0" borderId="1" xfId="1" applyFont="1" applyBorder="1">
      <alignment vertical="center"/>
    </xf>
    <xf numFmtId="0" fontId="0" fillId="0" borderId="1" xfId="0" applyBorder="1" applyAlignment="1">
      <alignment vertical="center"/>
    </xf>
    <xf numFmtId="38" fontId="0" fillId="0" borderId="1" xfId="0" applyNumberFormat="1" applyBorder="1">
      <alignment vertical="center"/>
    </xf>
    <xf numFmtId="38" fontId="14" fillId="0" borderId="0" xfId="1" applyFont="1" applyBorder="1" applyAlignment="1">
      <alignment vertical="center"/>
    </xf>
    <xf numFmtId="0" fontId="0" fillId="0" borderId="0" xfId="0" applyBorder="1">
      <alignment vertical="center"/>
    </xf>
    <xf numFmtId="176" fontId="14" fillId="0" borderId="0" xfId="1" applyNumberFormat="1" applyFont="1" applyBorder="1" applyAlignment="1">
      <alignment vertical="center"/>
    </xf>
    <xf numFmtId="176" fontId="14" fillId="0" borderId="1" xfId="1" applyNumberFormat="1" applyFont="1" applyBorder="1" applyAlignment="1">
      <alignment vertical="center"/>
    </xf>
    <xf numFmtId="0" fontId="10" fillId="0" borderId="0" xfId="0" applyFont="1" applyFill="1">
      <alignment vertical="center"/>
    </xf>
    <xf numFmtId="0" fontId="10" fillId="0" borderId="2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Border="1">
      <alignment vertical="center"/>
    </xf>
    <xf numFmtId="38" fontId="14" fillId="2" borderId="1" xfId="1" applyFont="1" applyFill="1" applyBorder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57" fontId="9" fillId="0" borderId="2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38" fontId="14" fillId="0" borderId="1" xfId="1" applyNumberFormat="1" applyFont="1" applyBorder="1" applyAlignment="1">
      <alignment vertical="center"/>
    </xf>
    <xf numFmtId="0" fontId="0" fillId="0" borderId="20" xfId="0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7" fontId="9" fillId="0" borderId="1" xfId="0" applyNumberFormat="1" applyFont="1" applyBorder="1">
      <alignment vertical="center"/>
    </xf>
    <xf numFmtId="0" fontId="0" fillId="0" borderId="20" xfId="0" applyBorder="1">
      <alignment vertical="center"/>
    </xf>
    <xf numFmtId="57" fontId="9" fillId="0" borderId="21" xfId="0" applyNumberFormat="1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38" fontId="14" fillId="0" borderId="1" xfId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0" fillId="0" borderId="0" xfId="0">
      <alignment vertical="center"/>
    </xf>
    <xf numFmtId="0" fontId="16" fillId="0" borderId="0" xfId="0" applyFont="1">
      <alignment vertical="center"/>
    </xf>
    <xf numFmtId="5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177" fontId="10" fillId="0" borderId="6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176" fontId="10" fillId="0" borderId="6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38" fontId="10" fillId="0" borderId="11" xfId="1" applyFont="1" applyFill="1" applyBorder="1" applyAlignment="1">
      <alignment horizontal="right" vertical="center" indent="1"/>
    </xf>
    <xf numFmtId="40" fontId="10" fillId="0" borderId="11" xfId="1" applyNumberFormat="1" applyFont="1" applyFill="1" applyBorder="1" applyAlignment="1">
      <alignment horizontal="right" vertical="center" indent="1"/>
    </xf>
    <xf numFmtId="38" fontId="10" fillId="0" borderId="24" xfId="1" applyFont="1" applyFill="1" applyBorder="1" applyAlignment="1">
      <alignment horizontal="right" vertical="center" indent="1"/>
    </xf>
    <xf numFmtId="38" fontId="10" fillId="0" borderId="25" xfId="1" applyFont="1" applyFill="1" applyBorder="1" applyAlignment="1">
      <alignment horizontal="right" vertical="center" indent="1"/>
    </xf>
    <xf numFmtId="38" fontId="10" fillId="0" borderId="26" xfId="1" applyFont="1" applyFill="1" applyBorder="1" applyAlignment="1">
      <alignment horizontal="right" vertical="center" indent="1"/>
    </xf>
    <xf numFmtId="38" fontId="10" fillId="0" borderId="12" xfId="1" applyFont="1" applyFill="1" applyBorder="1" applyAlignment="1">
      <alignment horizontal="right" vertical="center" indent="1"/>
    </xf>
    <xf numFmtId="40" fontId="10" fillId="0" borderId="12" xfId="1" applyNumberFormat="1" applyFont="1" applyFill="1" applyBorder="1" applyAlignment="1">
      <alignment horizontal="right" vertical="center" indent="1"/>
    </xf>
    <xf numFmtId="38" fontId="10" fillId="0" borderId="27" xfId="1" applyFont="1" applyFill="1" applyBorder="1" applyAlignment="1">
      <alignment horizontal="right" vertical="center" indent="1"/>
    </xf>
    <xf numFmtId="38" fontId="10" fillId="0" borderId="28" xfId="1" applyFont="1" applyFill="1" applyBorder="1" applyAlignment="1">
      <alignment horizontal="right" vertical="center" indent="1"/>
    </xf>
    <xf numFmtId="38" fontId="10" fillId="0" borderId="29" xfId="1" applyFont="1" applyFill="1" applyBorder="1" applyAlignment="1">
      <alignment horizontal="right" vertical="center" indent="1"/>
    </xf>
    <xf numFmtId="38" fontId="10" fillId="0" borderId="13" xfId="1" applyFont="1" applyFill="1" applyBorder="1" applyAlignment="1">
      <alignment horizontal="right" vertical="center" indent="1"/>
    </xf>
    <xf numFmtId="40" fontId="10" fillId="0" borderId="13" xfId="1" applyNumberFormat="1" applyFont="1" applyFill="1" applyBorder="1" applyAlignment="1">
      <alignment horizontal="right" vertical="center" indent="1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distributed" vertical="center" wrapText="1" indent="1"/>
    </xf>
    <xf numFmtId="0" fontId="10" fillId="0" borderId="1" xfId="0" applyFont="1" applyFill="1" applyBorder="1" applyAlignment="1">
      <alignment horizontal="distributed" vertical="center" indent="1"/>
    </xf>
    <xf numFmtId="0" fontId="10" fillId="0" borderId="1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57" fontId="9" fillId="0" borderId="2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57" fontId="9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wrapText="1" indent="1"/>
    </xf>
    <xf numFmtId="0" fontId="10" fillId="0" borderId="1" xfId="0" applyFont="1" applyBorder="1" applyAlignment="1">
      <alignment horizontal="distributed" vertical="center" indent="1"/>
    </xf>
    <xf numFmtId="177" fontId="9" fillId="0" borderId="1" xfId="0" applyNumberFormat="1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10" fillId="0" borderId="1" xfId="0" applyFont="1" applyBorder="1" applyAlignment="1">
      <alignment horizontal="distributed" vertical="center"/>
    </xf>
    <xf numFmtId="177" fontId="10" fillId="0" borderId="6" xfId="0" applyNumberFormat="1" applyFont="1" applyBorder="1">
      <alignment vertical="center"/>
    </xf>
    <xf numFmtId="177" fontId="10" fillId="0" borderId="10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0" fontId="10" fillId="0" borderId="10" xfId="0" applyFont="1" applyBorder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18"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0000FF"/>
      <color rgb="FF009900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141645058718"/>
          <c:y val="2.86886813566909E-2"/>
          <c:w val="0.79999841409551897"/>
          <c:h val="0.84973081853140497"/>
        </c:manualLayout>
      </c:layout>
      <c:scatterChart>
        <c:scatterStyle val="lineMarker"/>
        <c:varyColors val="0"/>
        <c:ser>
          <c:idx val="0"/>
          <c:order val="0"/>
          <c:tx>
            <c:strRef>
              <c:f>初期値!$R$7</c:f>
              <c:strCache>
                <c:ptCount val="1"/>
                <c:pt idx="0">
                  <c:v>計測値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10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初期値!$V$10:$V$17</c:f>
              <c:numCache>
                <c:formatCode>#,##0_);[Red]\(#,##0\)</c:formatCode>
                <c:ptCount val="8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</c:numCache>
            </c:numRef>
          </c:xVal>
          <c:yVal>
            <c:numRef>
              <c:f>初期値!$W$10:$W$17</c:f>
              <c:numCache>
                <c:formatCode>#,##0_);[Red]\(#,##0\)</c:formatCode>
                <c:ptCount val="8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99-468A-A09A-B12895B6C745}"/>
            </c:ext>
          </c:extLst>
        </c:ser>
        <c:ser>
          <c:idx val="6"/>
          <c:order val="1"/>
          <c:tx>
            <c:strRef>
              <c:f>初期値!$S$7</c:f>
              <c:strCache>
                <c:ptCount val="1"/>
                <c:pt idx="0">
                  <c:v>採用値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初期値!$V$10:$V$17</c:f>
              <c:numCache>
                <c:formatCode>#,##0_);[Red]\(#,##0\)</c:formatCode>
                <c:ptCount val="8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</c:numCache>
            </c:numRef>
          </c:xVal>
          <c:yVal>
            <c:numRef>
              <c:f>初期値!$X$10:$X$17</c:f>
              <c:numCache>
                <c:formatCode>#,##0_);[Red]\(#,##0\)</c:formatCode>
                <c:ptCount val="8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99-468A-A09A-B12895B6C745}"/>
            </c:ext>
          </c:extLst>
        </c:ser>
        <c:ser>
          <c:idx val="1"/>
          <c:order val="2"/>
          <c:tx>
            <c:strRef>
              <c:f>初期値!$T$7</c:f>
              <c:strCache>
                <c:ptCount val="1"/>
                <c:pt idx="0">
                  <c:v>回帰直線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(初期値!$Q$9,初期値!$Q$18)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(初期値!$T$9,初期値!$T$18)</c:f>
              <c:numCache>
                <c:formatCode>General</c:formatCode>
                <c:ptCount val="2"/>
                <c:pt idx="0" formatCode="#,##0_);[Red]\(#,##0\)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99-468A-A09A-B12895B6C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599856"/>
        <c:axId val="273597896"/>
      </c:scatterChart>
      <c:valAx>
        <c:axId val="273599856"/>
        <c:scaling>
          <c:orientation val="minMax"/>
          <c:max val="500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/>
                  <a:t>σ</a:t>
                </a:r>
                <a:r>
                  <a:rPr lang="en-US" altLang="ja-JP"/>
                  <a:t>(N/m2)</a:t>
                </a:r>
                <a:endParaRPr lang="ja-JP" alt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97896"/>
        <c:crosses val="autoZero"/>
        <c:crossBetween val="midCat"/>
        <c:majorUnit val="10000"/>
      </c:valAx>
      <c:valAx>
        <c:axId val="273597896"/>
        <c:scaling>
          <c:orientation val="minMax"/>
          <c:max val="500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/>
                  <a:t>τ(</a:t>
                </a:r>
                <a:r>
                  <a:rPr lang="en-US" altLang="ja-JP"/>
                  <a:t>N/m2)</a:t>
                </a:r>
                <a:endParaRPr lang="ja-JP" alt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crossAx val="273599856"/>
        <c:crosses val="autoZero"/>
        <c:crossBetween val="midCat"/>
        <c:majorUnit val="10000"/>
      </c:valAx>
    </c:plotArea>
    <c:legend>
      <c:legendPos val="r"/>
      <c:layout>
        <c:manualLayout>
          <c:xMode val="edge"/>
          <c:yMode val="edge"/>
          <c:x val="0.72347350902903695"/>
          <c:y val="0.73496305792034067"/>
          <c:w val="0.18494216614090431"/>
          <c:h val="0.121770460510618"/>
        </c:manualLayout>
      </c:layout>
      <c:overlay val="0"/>
      <c:spPr>
        <a:solidFill>
          <a:schemeClr val="bg1"/>
        </a:solidFill>
        <a:ln w="6350">
          <a:solidFill>
            <a:schemeClr val="tx1"/>
          </a:solidFill>
        </a:ln>
      </c:spPr>
    </c:legend>
    <c:plotVisOnly val="0"/>
    <c:dispBlanksAs val="gap"/>
    <c:showDLblsOverMax val="0"/>
  </c:chart>
  <c:spPr>
    <a:ln w="31750" cmpd="thickThin">
      <a:solidFill>
        <a:schemeClr val="tx1"/>
      </a:solidFill>
      <a:miter lim="800000"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141645058718"/>
          <c:y val="2.86886813566909E-2"/>
          <c:w val="0.79999841409551897"/>
          <c:h val="0.84973081853140497"/>
        </c:manualLayout>
      </c:layout>
      <c:scatterChart>
        <c:scatterStyle val="lineMarker"/>
        <c:varyColors val="0"/>
        <c:ser>
          <c:idx val="0"/>
          <c:order val="0"/>
          <c:tx>
            <c:strRef>
              <c:f>記入例!$R$7</c:f>
              <c:strCache>
                <c:ptCount val="1"/>
                <c:pt idx="0">
                  <c:v>計測値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10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記入例!$V$10:$V$17</c:f>
              <c:numCache>
                <c:formatCode>#,##0_);[Red]\(#,##0\)</c:formatCode>
                <c:ptCount val="8"/>
                <c:pt idx="0">
                  <c:v>1462.944</c:v>
                </c:pt>
                <c:pt idx="1">
                  <c:v>7462.9440000000004</c:v>
                </c:pt>
                <c:pt idx="2">
                  <c:v>13462.944</c:v>
                </c:pt>
                <c:pt idx="3">
                  <c:v>18262.944</c:v>
                </c:pt>
                <c:pt idx="4">
                  <c:v>25462.944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</c:numCache>
            </c:numRef>
          </c:xVal>
          <c:yVal>
            <c:numRef>
              <c:f>記入例!$W$10:$W$17</c:f>
              <c:numCache>
                <c:formatCode>#,##0_);[Red]\(#,##0\)</c:formatCode>
                <c:ptCount val="8"/>
                <c:pt idx="0">
                  <c:v>15000</c:v>
                </c:pt>
                <c:pt idx="1">
                  <c:v>18000</c:v>
                </c:pt>
                <c:pt idx="2">
                  <c:v>19500</c:v>
                </c:pt>
                <c:pt idx="3">
                  <c:v>28500</c:v>
                </c:pt>
                <c:pt idx="4">
                  <c:v>33000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97-4EC7-8C1F-60DCC951F57E}"/>
            </c:ext>
          </c:extLst>
        </c:ser>
        <c:ser>
          <c:idx val="6"/>
          <c:order val="1"/>
          <c:tx>
            <c:strRef>
              <c:f>記入例!$S$7</c:f>
              <c:strCache>
                <c:ptCount val="1"/>
                <c:pt idx="0">
                  <c:v>採用値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記入例!$V$10:$V$17</c:f>
              <c:numCache>
                <c:formatCode>#,##0_);[Red]\(#,##0\)</c:formatCode>
                <c:ptCount val="8"/>
                <c:pt idx="0">
                  <c:v>1462.944</c:v>
                </c:pt>
                <c:pt idx="1">
                  <c:v>7462.9440000000004</c:v>
                </c:pt>
                <c:pt idx="2">
                  <c:v>13462.944</c:v>
                </c:pt>
                <c:pt idx="3">
                  <c:v>18262.944</c:v>
                </c:pt>
                <c:pt idx="4">
                  <c:v>25462.944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</c:numCache>
            </c:numRef>
          </c:xVal>
          <c:yVal>
            <c:numRef>
              <c:f>記入例!$X$10:$X$17</c:f>
              <c:numCache>
                <c:formatCode>#,##0_);[Red]\(#,##0\)</c:formatCode>
                <c:ptCount val="8"/>
                <c:pt idx="0">
                  <c:v>15000</c:v>
                </c:pt>
                <c:pt idx="1">
                  <c:v>18000</c:v>
                </c:pt>
                <c:pt idx="2">
                  <c:v>19500</c:v>
                </c:pt>
                <c:pt idx="3">
                  <c:v>28500</c:v>
                </c:pt>
                <c:pt idx="4">
                  <c:v>33000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97-4EC7-8C1F-60DCC951F57E}"/>
            </c:ext>
          </c:extLst>
        </c:ser>
        <c:ser>
          <c:idx val="1"/>
          <c:order val="2"/>
          <c:tx>
            <c:strRef>
              <c:f>記入例!$T$7</c:f>
              <c:strCache>
                <c:ptCount val="1"/>
                <c:pt idx="0">
                  <c:v>回帰直線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(記入例!$Q$9,記入例!$Q$18)</c:f>
              <c:numCache>
                <c:formatCode>General</c:formatCode>
                <c:ptCount val="2"/>
                <c:pt idx="0">
                  <c:v>0</c:v>
                </c:pt>
                <c:pt idx="1">
                  <c:v>30555.532799999997</c:v>
                </c:pt>
              </c:numCache>
            </c:numRef>
          </c:xVal>
          <c:yVal>
            <c:numRef>
              <c:f>(記入例!$T$9,記入例!$T$18)</c:f>
              <c:numCache>
                <c:formatCode>General</c:formatCode>
                <c:ptCount val="2"/>
                <c:pt idx="0" formatCode="#,##0_);[Red]\(#,##0\)">
                  <c:v>12421.526511627908</c:v>
                </c:pt>
                <c:pt idx="1">
                  <c:v>36404.066790697674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97-4EC7-8C1F-60DCC951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193272"/>
        <c:axId val="484194840"/>
      </c:scatterChart>
      <c:valAx>
        <c:axId val="484193272"/>
        <c:scaling>
          <c:orientation val="minMax"/>
          <c:max val="500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/>
                  <a:t>σ</a:t>
                </a:r>
                <a:r>
                  <a:rPr lang="en-US" altLang="ja-JP"/>
                  <a:t>(N/m2)</a:t>
                </a:r>
                <a:endParaRPr lang="ja-JP" alt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194840"/>
        <c:crosses val="autoZero"/>
        <c:crossBetween val="midCat"/>
        <c:majorUnit val="10000"/>
      </c:valAx>
      <c:valAx>
        <c:axId val="484194840"/>
        <c:scaling>
          <c:orientation val="minMax"/>
          <c:max val="500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/>
                  <a:t>τ(</a:t>
                </a:r>
                <a:r>
                  <a:rPr lang="en-US" altLang="ja-JP"/>
                  <a:t>N/m2)</a:t>
                </a:r>
                <a:endParaRPr lang="ja-JP" alt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crossAx val="484193272"/>
        <c:crosses val="autoZero"/>
        <c:crossBetween val="midCat"/>
        <c:majorUnit val="10000"/>
      </c:valAx>
    </c:plotArea>
    <c:legend>
      <c:legendPos val="r"/>
      <c:layout>
        <c:manualLayout>
          <c:xMode val="edge"/>
          <c:yMode val="edge"/>
          <c:x val="0.72347350902903695"/>
          <c:y val="0.73496305792034067"/>
          <c:w val="0.18494216614090431"/>
          <c:h val="0.121770460510618"/>
        </c:manualLayout>
      </c:layout>
      <c:overlay val="0"/>
      <c:spPr>
        <a:solidFill>
          <a:schemeClr val="bg1"/>
        </a:solidFill>
        <a:ln w="6350">
          <a:solidFill>
            <a:schemeClr val="tx1"/>
          </a:solidFill>
        </a:ln>
      </c:spPr>
    </c:legend>
    <c:plotVisOnly val="0"/>
    <c:dispBlanksAs val="gap"/>
    <c:showDLblsOverMax val="0"/>
  </c:chart>
  <c:spPr>
    <a:ln w="31750" cmpd="thickThin">
      <a:solidFill>
        <a:schemeClr val="tx1"/>
      </a:solidFill>
      <a:miter lim="800000"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247651</xdr:colOff>
      <xdr:row>21</xdr:row>
      <xdr:rowOff>19050</xdr:rowOff>
    </xdr:from>
    <xdr:to>
      <xdr:col>14</xdr:col>
      <xdr:colOff>238126</xdr:colOff>
      <xdr:row>44</xdr:row>
      <xdr:rowOff>219576</xdr:rowOff>
    </xdr:to>
    <xdr:graphicFrame macro="">
      <xdr:nvGraphicFramePr>
        <xdr:cNvPr id="110600" name="グラフ 2">
          <a:extLst>
            <a:ext uri="{FF2B5EF4-FFF2-40B4-BE49-F238E27FC236}">
              <a16:creationId xmlns:a16="http://schemas.microsoft.com/office/drawing/2014/main" id="{00000000-0008-0000-0000-000008B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238126</xdr:colOff>
      <xdr:row>26</xdr:row>
      <xdr:rowOff>38101</xdr:rowOff>
    </xdr:from>
    <xdr:to>
      <xdr:col>17</xdr:col>
      <xdr:colOff>514351</xdr:colOff>
      <xdr:row>30</xdr:row>
      <xdr:rowOff>38101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91426" y="6067426"/>
          <a:ext cx="952500" cy="952500"/>
        </a:xfrm>
        <a:prstGeom prst="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0.00781</cdr:x>
      <cdr:y>0.00898</cdr:y>
    </cdr:from>
    <cdr:to>
      <cdr:x>0.00781</cdr:x>
      <cdr:y>0.00898</cdr:y>
    </cdr:to>
    <cdr:sp macro="" textlink="">
      <cdr:nvSpPr>
        <cdr:cNvPr id="2" name="DVCHARTID" hidden="1">
          <a:extLst xmlns:a="http://schemas.openxmlformats.org/drawingml/2006/main">
            <a:ext uri="{FF2B5EF4-FFF2-40B4-BE49-F238E27FC236}">
              <a16:creationId xmlns:a16="http://schemas.microsoft.com/office/drawing/2014/main" id="{AADF4F48-A2D5-4A12-BC8B-07F6184EDE9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en-US" altLang="ja-JP" sz="1100"/>
            <a:t>BzLL90YDNPRCPuMQkNYEI9</a:t>
          </a:r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247651</xdr:colOff>
      <xdr:row>21</xdr:row>
      <xdr:rowOff>19050</xdr:rowOff>
    </xdr:from>
    <xdr:to>
      <xdr:col>14</xdr:col>
      <xdr:colOff>238126</xdr:colOff>
      <xdr:row>44</xdr:row>
      <xdr:rowOff>219576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E280247-D7EF-40A8-A96E-7EFCAC910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0.00781</cdr:x>
      <cdr:y>0.00898</cdr:y>
    </cdr:from>
    <cdr:to>
      <cdr:x>0.00781</cdr:x>
      <cdr:y>0.00898</cdr:y>
    </cdr:to>
    <cdr:sp macro="" textlink="">
      <cdr:nvSpPr>
        <cdr:cNvPr id="2" name="DVCHARTID" hidden="1">
          <a:extLst xmlns:a="http://schemas.openxmlformats.org/drawingml/2006/main">
            <a:ext uri="{FF2B5EF4-FFF2-40B4-BE49-F238E27FC236}">
              <a16:creationId xmlns:a16="http://schemas.microsoft.com/office/drawing/2014/main" id="{AADF4F48-A2D5-4A12-BC8B-07F6184EDE9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en-US" altLang="ja-JP" sz="1100"/>
            <a:t>BzLL90YDNPRCPuMQkNYEI9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X21"/>
  <sheetViews>
    <sheetView tabSelected="1" view="pageBreakPreview" zoomScaleNormal="85" zoomScaleSheetLayoutView="100" workbookViewId="0">
      <selection activeCell="I14" sqref="I14:K14"/>
    </sheetView>
  </sheetViews>
  <sheetFormatPr defaultColWidth="8.875" defaultRowHeight="18.75"/>
  <cols>
    <col min="1" max="1" width="1.625" customWidth="1"/>
    <col min="2" max="2" width="7.625" bestFit="1" customWidth="1"/>
    <col min="3" max="6" width="5.375" customWidth="1"/>
    <col min="7" max="7" width="6.375" customWidth="1"/>
    <col min="8" max="9" width="6.125" customWidth="1"/>
    <col min="10" max="10" width="7.125" customWidth="1"/>
    <col min="11" max="12" width="5.625" customWidth="1"/>
    <col min="13" max="13" width="6.625" bestFit="1" customWidth="1"/>
    <col min="14" max="15" width="6.625" customWidth="1"/>
    <col min="20" max="20" width="12.625" bestFit="1" customWidth="1"/>
    <col min="22" max="24" width="8.875" customWidth="1"/>
  </cols>
  <sheetData>
    <row r="1" spans="1:24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4" ht="19.5" thickBot="1">
      <c r="A2" s="1"/>
      <c r="B2" s="85" t="s">
        <v>33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4" ht="20.100000000000001" customHeight="1">
      <c r="A3" s="1"/>
      <c r="B3" s="86" t="s">
        <v>0</v>
      </c>
      <c r="C3" s="87"/>
      <c r="D3" s="88"/>
      <c r="E3" s="88"/>
      <c r="F3" s="88"/>
      <c r="G3" s="88"/>
      <c r="H3" s="88"/>
      <c r="I3" s="88"/>
      <c r="J3" s="88"/>
      <c r="K3" s="88"/>
      <c r="L3" s="88"/>
      <c r="M3" s="27" t="s">
        <v>1</v>
      </c>
      <c r="N3" s="87"/>
      <c r="O3" s="89"/>
      <c r="Q3" s="57" t="s">
        <v>38</v>
      </c>
      <c r="R3" s="57"/>
      <c r="S3" s="25">
        <v>0.30399999999999999</v>
      </c>
    </row>
    <row r="4" spans="1:24" ht="20.100000000000001" customHeight="1">
      <c r="A4" s="1"/>
      <c r="B4" s="23" t="s">
        <v>2</v>
      </c>
      <c r="C4" s="90" t="str">
        <f ca="1">RIGHT(CELL("filename",A1),LEN(CELL("filename",A1))-FIND("]",CELL("filename",A1)))</f>
        <v>初期値</v>
      </c>
      <c r="D4" s="90"/>
      <c r="E4" s="90"/>
      <c r="F4" s="90"/>
      <c r="G4" s="29" t="s">
        <v>3</v>
      </c>
      <c r="H4" s="90"/>
      <c r="I4" s="90"/>
      <c r="J4" s="28" t="s">
        <v>4</v>
      </c>
      <c r="K4" s="59"/>
      <c r="L4" s="59"/>
      <c r="M4" s="28" t="s">
        <v>5</v>
      </c>
      <c r="N4" s="59"/>
      <c r="O4" s="91"/>
      <c r="Q4" s="58" t="s">
        <v>40</v>
      </c>
      <c r="R4" s="58"/>
      <c r="S4" s="25">
        <v>0.318</v>
      </c>
    </row>
    <row r="5" spans="1:24" ht="20.100000000000001" customHeight="1">
      <c r="A5" s="1"/>
      <c r="B5" s="23" t="s">
        <v>6</v>
      </c>
      <c r="C5" s="22" t="s">
        <v>7</v>
      </c>
      <c r="D5" s="35"/>
      <c r="E5" s="22" t="s">
        <v>8</v>
      </c>
      <c r="F5" s="53" t="s">
        <v>34</v>
      </c>
      <c r="G5" s="53"/>
      <c r="H5" s="22"/>
      <c r="I5" s="22" t="s">
        <v>35</v>
      </c>
      <c r="J5" s="59" t="s">
        <v>36</v>
      </c>
      <c r="K5" s="59"/>
      <c r="L5" s="59"/>
      <c r="M5" s="54">
        <v>0</v>
      </c>
      <c r="N5" s="54"/>
      <c r="O5" s="31" t="s">
        <v>37</v>
      </c>
      <c r="Q5" s="57"/>
      <c r="R5" s="57"/>
    </row>
    <row r="6" spans="1:24" ht="42.75" customHeight="1" thickBot="1">
      <c r="A6" s="1"/>
      <c r="B6" s="24" t="s">
        <v>9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</row>
    <row r="7" spans="1:24" ht="15.75" customHeight="1" thickBo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Q7" s="2"/>
      <c r="R7" s="2" t="s">
        <v>10</v>
      </c>
      <c r="S7" s="6" t="s">
        <v>11</v>
      </c>
      <c r="T7" s="2" t="s">
        <v>12</v>
      </c>
      <c r="V7" s="26"/>
      <c r="W7" s="26" t="s">
        <v>10</v>
      </c>
      <c r="X7" s="6" t="s">
        <v>11</v>
      </c>
    </row>
    <row r="8" spans="1:24" ht="15.75" customHeight="1">
      <c r="B8" s="77" t="s">
        <v>13</v>
      </c>
      <c r="C8" s="79" t="s">
        <v>14</v>
      </c>
      <c r="D8" s="79"/>
      <c r="E8" s="79"/>
      <c r="F8" s="79"/>
      <c r="G8" s="79"/>
      <c r="H8" s="79"/>
      <c r="I8" s="79" t="s">
        <v>15</v>
      </c>
      <c r="J8" s="79"/>
      <c r="K8" s="79"/>
      <c r="L8" s="79"/>
      <c r="M8" s="79"/>
      <c r="N8" s="79"/>
      <c r="O8" s="80" t="s">
        <v>16</v>
      </c>
      <c r="Q8" s="3" t="s">
        <v>17</v>
      </c>
      <c r="R8" s="3" t="s">
        <v>18</v>
      </c>
      <c r="S8" s="3" t="s">
        <v>18</v>
      </c>
      <c r="T8" s="3" t="s">
        <v>18</v>
      </c>
      <c r="V8" s="3" t="s">
        <v>17</v>
      </c>
      <c r="W8" s="3" t="s">
        <v>18</v>
      </c>
      <c r="X8" s="3" t="s">
        <v>18</v>
      </c>
    </row>
    <row r="9" spans="1:24" ht="27.75" customHeight="1">
      <c r="B9" s="78"/>
      <c r="C9" s="82" t="s">
        <v>42</v>
      </c>
      <c r="D9" s="83"/>
      <c r="E9" s="83"/>
      <c r="F9" s="82" t="s">
        <v>39</v>
      </c>
      <c r="G9" s="83"/>
      <c r="H9" s="83"/>
      <c r="I9" s="84" t="s">
        <v>41</v>
      </c>
      <c r="J9" s="84"/>
      <c r="K9" s="84"/>
      <c r="L9" s="84" t="s">
        <v>19</v>
      </c>
      <c r="M9" s="84"/>
      <c r="N9" s="84"/>
      <c r="O9" s="81"/>
      <c r="Q9" s="2">
        <v>0</v>
      </c>
      <c r="R9" s="2"/>
      <c r="S9" s="2"/>
      <c r="T9" s="7" t="e">
        <f>R19</f>
        <v>#DIV/0!</v>
      </c>
      <c r="V9" s="26">
        <v>0</v>
      </c>
      <c r="W9" s="26"/>
      <c r="X9" s="26"/>
    </row>
    <row r="10" spans="1:24" ht="15.75" customHeight="1">
      <c r="B10" s="13">
        <v>1</v>
      </c>
      <c r="C10" s="75"/>
      <c r="D10" s="75"/>
      <c r="E10" s="75"/>
      <c r="F10" s="76"/>
      <c r="G10" s="76"/>
      <c r="H10" s="76"/>
      <c r="I10" s="75" t="str">
        <f>IF(C10="","",2.4*100*(C10+9.8*($S$4+($H$5-1)*$S$3)))</f>
        <v/>
      </c>
      <c r="J10" s="75"/>
      <c r="K10" s="75"/>
      <c r="L10" s="75" t="str">
        <f>IF(F10="","",15000*(F10-$M$5))</f>
        <v/>
      </c>
      <c r="M10" s="75"/>
      <c r="N10" s="75"/>
      <c r="O10" s="32" t="s">
        <v>43</v>
      </c>
      <c r="Q10" s="5" t="str">
        <f>IF($I10&lt;&gt;"",I10,"")</f>
        <v/>
      </c>
      <c r="R10" s="5" t="str">
        <f>IF($L10&lt;&gt;"",L10,"")</f>
        <v/>
      </c>
      <c r="S10" s="21" t="str">
        <f t="shared" ref="S10:S17" si="0">IF($O10="採用",L10,"")</f>
        <v/>
      </c>
      <c r="T10" s="2"/>
      <c r="V10" s="5">
        <f>IF($I10&lt;&gt;"",I10,100000)</f>
        <v>100000</v>
      </c>
      <c r="W10" s="5">
        <f>IF($L10&lt;&gt;"",L10,100000)</f>
        <v>100000</v>
      </c>
      <c r="X10" s="21">
        <f>IF(OR($O10="不採用",$O10="",$L10=""),100000,L10)</f>
        <v>100000</v>
      </c>
    </row>
    <row r="11" spans="1:24" ht="15.75" customHeight="1">
      <c r="B11" s="14">
        <v>2</v>
      </c>
      <c r="C11" s="65"/>
      <c r="D11" s="65"/>
      <c r="E11" s="65"/>
      <c r="F11" s="66"/>
      <c r="G11" s="66"/>
      <c r="H11" s="66"/>
      <c r="I11" s="67" t="str">
        <f>IF(C11="","",2.4*100*(C11+9.8*($S$4+($H$5-1)*$S$3)))</f>
        <v/>
      </c>
      <c r="J11" s="68"/>
      <c r="K11" s="69"/>
      <c r="L11" s="65" t="str">
        <f t="shared" ref="L11:L17" si="1">IF(F11="","",15000*(F11-$M$5))</f>
        <v/>
      </c>
      <c r="M11" s="65"/>
      <c r="N11" s="65"/>
      <c r="O11" s="33" t="s">
        <v>43</v>
      </c>
      <c r="Q11" s="5" t="str">
        <f>IF($I11&lt;&gt;"",I11,"")</f>
        <v/>
      </c>
      <c r="R11" s="5" t="str">
        <f t="shared" ref="R11:R13" si="2">IF($L11&lt;&gt;"",L11,"")</f>
        <v/>
      </c>
      <c r="S11" s="21" t="str">
        <f t="shared" si="0"/>
        <v/>
      </c>
      <c r="T11" s="2"/>
      <c r="V11" s="5">
        <f t="shared" ref="V11:V17" si="3">IF($I11&lt;&gt;"",I11,100000)</f>
        <v>100000</v>
      </c>
      <c r="W11" s="5">
        <f t="shared" ref="W11:W17" si="4">IF($L11&lt;&gt;"",L11,100000)</f>
        <v>100000</v>
      </c>
      <c r="X11" s="21">
        <f t="shared" ref="X11:X17" si="5">IF(OR($O11="不採用",$O11="",$L11=""),100000,L11)</f>
        <v>100000</v>
      </c>
    </row>
    <row r="12" spans="1:24" ht="15.75" customHeight="1">
      <c r="B12" s="14">
        <v>3</v>
      </c>
      <c r="C12" s="65"/>
      <c r="D12" s="65"/>
      <c r="E12" s="65"/>
      <c r="F12" s="66"/>
      <c r="G12" s="66"/>
      <c r="H12" s="66"/>
      <c r="I12" s="67" t="str">
        <f t="shared" ref="I12:I17" si="6">IF(C12="","",2.4*100*(C12+9.8*($S$4+($H$5-1)*$S$3)))</f>
        <v/>
      </c>
      <c r="J12" s="68"/>
      <c r="K12" s="69"/>
      <c r="L12" s="65" t="str">
        <f t="shared" si="1"/>
        <v/>
      </c>
      <c r="M12" s="65"/>
      <c r="N12" s="65"/>
      <c r="O12" s="33" t="s">
        <v>43</v>
      </c>
      <c r="Q12" s="5" t="str">
        <f>IF($I12&lt;&gt;"",I12,"")</f>
        <v/>
      </c>
      <c r="R12" s="5" t="str">
        <f t="shared" si="2"/>
        <v/>
      </c>
      <c r="S12" s="21" t="str">
        <f t="shared" si="0"/>
        <v/>
      </c>
      <c r="T12" s="2"/>
      <c r="V12" s="5">
        <f t="shared" si="3"/>
        <v>100000</v>
      </c>
      <c r="W12" s="5">
        <f t="shared" si="4"/>
        <v>100000</v>
      </c>
      <c r="X12" s="21">
        <f t="shared" si="5"/>
        <v>100000</v>
      </c>
    </row>
    <row r="13" spans="1:24" ht="15.75" customHeight="1">
      <c r="B13" s="14">
        <v>4</v>
      </c>
      <c r="C13" s="65"/>
      <c r="D13" s="65"/>
      <c r="E13" s="65"/>
      <c r="F13" s="66"/>
      <c r="G13" s="66"/>
      <c r="H13" s="66"/>
      <c r="I13" s="67" t="str">
        <f t="shared" si="6"/>
        <v/>
      </c>
      <c r="J13" s="68"/>
      <c r="K13" s="69"/>
      <c r="L13" s="65" t="str">
        <f t="shared" si="1"/>
        <v/>
      </c>
      <c r="M13" s="65"/>
      <c r="N13" s="65"/>
      <c r="O13" s="33" t="s">
        <v>43</v>
      </c>
      <c r="Q13" s="5" t="str">
        <f>IF($I13&lt;&gt;"",I13,"")</f>
        <v/>
      </c>
      <c r="R13" s="5" t="str">
        <f t="shared" si="2"/>
        <v/>
      </c>
      <c r="S13" s="21" t="str">
        <f t="shared" si="0"/>
        <v/>
      </c>
      <c r="T13" s="2"/>
      <c r="V13" s="5">
        <f t="shared" si="3"/>
        <v>100000</v>
      </c>
      <c r="W13" s="5">
        <f t="shared" si="4"/>
        <v>100000</v>
      </c>
      <c r="X13" s="21">
        <f t="shared" si="5"/>
        <v>100000</v>
      </c>
    </row>
    <row r="14" spans="1:24" ht="15.75" customHeight="1">
      <c r="B14" s="14">
        <v>5</v>
      </c>
      <c r="C14" s="65"/>
      <c r="D14" s="65"/>
      <c r="E14" s="65"/>
      <c r="F14" s="66"/>
      <c r="G14" s="66"/>
      <c r="H14" s="66"/>
      <c r="I14" s="67" t="str">
        <f t="shared" si="6"/>
        <v/>
      </c>
      <c r="J14" s="68"/>
      <c r="K14" s="69"/>
      <c r="L14" s="65" t="str">
        <f t="shared" si="1"/>
        <v/>
      </c>
      <c r="M14" s="65"/>
      <c r="N14" s="65"/>
      <c r="O14" s="33" t="s">
        <v>43</v>
      </c>
      <c r="Q14" s="5" t="str">
        <f t="shared" ref="Q14" si="7">IF($I14&lt;&gt;"",I14,"")</f>
        <v/>
      </c>
      <c r="R14" s="5" t="str">
        <f t="shared" ref="R14:R17" si="8">IF($L14&lt;&gt;"",L14,"")</f>
        <v/>
      </c>
      <c r="S14" s="21" t="str">
        <f t="shared" si="0"/>
        <v/>
      </c>
      <c r="T14" s="2"/>
      <c r="V14" s="5">
        <f t="shared" si="3"/>
        <v>100000</v>
      </c>
      <c r="W14" s="5">
        <f t="shared" si="4"/>
        <v>100000</v>
      </c>
      <c r="X14" s="21">
        <f t="shared" si="5"/>
        <v>100000</v>
      </c>
    </row>
    <row r="15" spans="1:24" ht="15.75" customHeight="1">
      <c r="B15" s="14">
        <v>6</v>
      </c>
      <c r="C15" s="65"/>
      <c r="D15" s="65"/>
      <c r="E15" s="65"/>
      <c r="F15" s="66"/>
      <c r="G15" s="66"/>
      <c r="H15" s="66"/>
      <c r="I15" s="67" t="str">
        <f t="shared" si="6"/>
        <v/>
      </c>
      <c r="J15" s="68"/>
      <c r="K15" s="69"/>
      <c r="L15" s="65" t="str">
        <f t="shared" si="1"/>
        <v/>
      </c>
      <c r="M15" s="65"/>
      <c r="N15" s="65"/>
      <c r="O15" s="33" t="s">
        <v>43</v>
      </c>
      <c r="Q15" s="5" t="str">
        <f>IF($I15&lt;&gt;"",I15,"")</f>
        <v/>
      </c>
      <c r="R15" s="5" t="str">
        <f t="shared" si="8"/>
        <v/>
      </c>
      <c r="S15" s="21" t="str">
        <f t="shared" si="0"/>
        <v/>
      </c>
      <c r="T15" s="2"/>
      <c r="V15" s="5">
        <f t="shared" si="3"/>
        <v>100000</v>
      </c>
      <c r="W15" s="5">
        <f t="shared" si="4"/>
        <v>100000</v>
      </c>
      <c r="X15" s="21">
        <f t="shared" si="5"/>
        <v>100000</v>
      </c>
    </row>
    <row r="16" spans="1:24" ht="15.75" customHeight="1">
      <c r="B16" s="14">
        <v>7</v>
      </c>
      <c r="C16" s="65"/>
      <c r="D16" s="65"/>
      <c r="E16" s="65"/>
      <c r="F16" s="66"/>
      <c r="G16" s="66"/>
      <c r="H16" s="66"/>
      <c r="I16" s="67" t="str">
        <f t="shared" si="6"/>
        <v/>
      </c>
      <c r="J16" s="68"/>
      <c r="K16" s="69"/>
      <c r="L16" s="65" t="str">
        <f t="shared" si="1"/>
        <v/>
      </c>
      <c r="M16" s="65"/>
      <c r="N16" s="65"/>
      <c r="O16" s="33" t="s">
        <v>43</v>
      </c>
      <c r="Q16" s="5" t="str">
        <f t="shared" ref="Q16:Q17" si="9">IF($I16&lt;&gt;"",I16,"")</f>
        <v/>
      </c>
      <c r="R16" s="5" t="str">
        <f t="shared" si="8"/>
        <v/>
      </c>
      <c r="S16" s="21" t="str">
        <f t="shared" si="0"/>
        <v/>
      </c>
      <c r="T16" s="2"/>
      <c r="V16" s="5">
        <f t="shared" si="3"/>
        <v>100000</v>
      </c>
      <c r="W16" s="5">
        <f t="shared" si="4"/>
        <v>100000</v>
      </c>
      <c r="X16" s="21">
        <f t="shared" si="5"/>
        <v>100000</v>
      </c>
    </row>
    <row r="17" spans="2:24" ht="15.75" customHeight="1" thickBot="1">
      <c r="B17" s="15">
        <v>8</v>
      </c>
      <c r="C17" s="70"/>
      <c r="D17" s="70"/>
      <c r="E17" s="70"/>
      <c r="F17" s="71"/>
      <c r="G17" s="71"/>
      <c r="H17" s="71"/>
      <c r="I17" s="72" t="str">
        <f t="shared" si="6"/>
        <v/>
      </c>
      <c r="J17" s="73"/>
      <c r="K17" s="74"/>
      <c r="L17" s="70" t="str">
        <f t="shared" si="1"/>
        <v/>
      </c>
      <c r="M17" s="70"/>
      <c r="N17" s="70"/>
      <c r="O17" s="34" t="s">
        <v>43</v>
      </c>
      <c r="Q17" s="5" t="str">
        <f t="shared" si="9"/>
        <v/>
      </c>
      <c r="R17" s="5" t="str">
        <f t="shared" si="8"/>
        <v/>
      </c>
      <c r="S17" s="21" t="str">
        <f t="shared" si="0"/>
        <v/>
      </c>
      <c r="T17" s="2"/>
      <c r="V17" s="5">
        <f t="shared" si="3"/>
        <v>100000</v>
      </c>
      <c r="W17" s="5">
        <f t="shared" si="4"/>
        <v>100000</v>
      </c>
      <c r="X17" s="21">
        <f t="shared" si="5"/>
        <v>100000</v>
      </c>
    </row>
    <row r="18" spans="2:24" ht="14.25" customHeight="1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Q18" s="2">
        <f>MAX(Q10:Q17)*1.2</f>
        <v>0</v>
      </c>
      <c r="R18" s="2"/>
      <c r="S18" s="2"/>
      <c r="T18" s="2" t="e">
        <f>FORECAST($Q$18,S10:S17,Q10:Q17)</f>
        <v>#DIV/0!</v>
      </c>
    </row>
    <row r="19" spans="2:24" ht="20.25" customHeight="1">
      <c r="B19" s="60" t="s">
        <v>20</v>
      </c>
      <c r="C19" s="60"/>
      <c r="D19" s="17" t="s">
        <v>21</v>
      </c>
      <c r="E19" s="18" t="s">
        <v>22</v>
      </c>
      <c r="F19" s="61" t="str">
        <f>IFERROR(ROUND(R19/1000,1),"")</f>
        <v/>
      </c>
      <c r="G19" s="62"/>
      <c r="H19" s="19" t="s">
        <v>23</v>
      </c>
      <c r="I19" s="16"/>
      <c r="J19" s="16"/>
      <c r="K19" s="16"/>
      <c r="L19" s="16"/>
      <c r="M19" s="16"/>
      <c r="N19" s="16"/>
      <c r="O19" s="16"/>
      <c r="Q19" s="4" t="s">
        <v>24</v>
      </c>
      <c r="R19" s="30" t="e">
        <f>INTERCEPT($S$10:$S$17,$Q$10:$Q$17)</f>
        <v>#DIV/0!</v>
      </c>
      <c r="S19" s="2" t="s">
        <v>25</v>
      </c>
      <c r="T19" s="8"/>
      <c r="U19" s="9"/>
    </row>
    <row r="20" spans="2:24" ht="20.25" customHeight="1">
      <c r="B20" s="60" t="s">
        <v>26</v>
      </c>
      <c r="C20" s="60"/>
      <c r="D20" s="17" t="s">
        <v>27</v>
      </c>
      <c r="E20" s="18" t="s">
        <v>22</v>
      </c>
      <c r="F20" s="63" t="str">
        <f>IFERROR(ROUND(R20,1),"")</f>
        <v/>
      </c>
      <c r="G20" s="64"/>
      <c r="H20" s="19" t="s">
        <v>28</v>
      </c>
      <c r="I20" s="16"/>
      <c r="J20" s="16"/>
      <c r="K20" s="16"/>
      <c r="L20" s="16"/>
      <c r="M20" s="16"/>
      <c r="N20" s="20"/>
      <c r="O20" s="16"/>
      <c r="Q20" s="4" t="s">
        <v>29</v>
      </c>
      <c r="R20" s="11" t="e">
        <f>DEGREES(ATAN(SLOPE($S$10:$S$17,Q10:Q17)))</f>
        <v>#DIV/0!</v>
      </c>
      <c r="S20" s="2" t="s">
        <v>28</v>
      </c>
      <c r="T20" s="10"/>
    </row>
    <row r="21" spans="2:24" ht="14.25" customHeight="1"/>
  </sheetData>
  <mergeCells count="59">
    <mergeCell ref="B2:O2"/>
    <mergeCell ref="B3:C3"/>
    <mergeCell ref="D3:L3"/>
    <mergeCell ref="N3:O3"/>
    <mergeCell ref="C4:F4"/>
    <mergeCell ref="H4:I4"/>
    <mergeCell ref="K4:L4"/>
    <mergeCell ref="N4:O4"/>
    <mergeCell ref="B8:B9"/>
    <mergeCell ref="C8:H8"/>
    <mergeCell ref="I8:N8"/>
    <mergeCell ref="O8:O9"/>
    <mergeCell ref="C9:E9"/>
    <mergeCell ref="F9:H9"/>
    <mergeCell ref="I9:K9"/>
    <mergeCell ref="L9:N9"/>
    <mergeCell ref="C10:E10"/>
    <mergeCell ref="F10:H10"/>
    <mergeCell ref="I10:K10"/>
    <mergeCell ref="L10:N10"/>
    <mergeCell ref="C11:E11"/>
    <mergeCell ref="F11:H11"/>
    <mergeCell ref="I11:K11"/>
    <mergeCell ref="L11:N11"/>
    <mergeCell ref="C12:E12"/>
    <mergeCell ref="F12:H12"/>
    <mergeCell ref="I12:K12"/>
    <mergeCell ref="L12:N12"/>
    <mergeCell ref="C13:E13"/>
    <mergeCell ref="F13:H13"/>
    <mergeCell ref="I13:K13"/>
    <mergeCell ref="L13:N13"/>
    <mergeCell ref="C14:E14"/>
    <mergeCell ref="F14:H14"/>
    <mergeCell ref="I14:K14"/>
    <mergeCell ref="L14:N14"/>
    <mergeCell ref="C15:E15"/>
    <mergeCell ref="F15:H15"/>
    <mergeCell ref="I15:K15"/>
    <mergeCell ref="L15:N15"/>
    <mergeCell ref="I16:K16"/>
    <mergeCell ref="L16:N16"/>
    <mergeCell ref="C17:E17"/>
    <mergeCell ref="F17:H17"/>
    <mergeCell ref="I17:K17"/>
    <mergeCell ref="L17:N17"/>
    <mergeCell ref="B19:C19"/>
    <mergeCell ref="F19:G19"/>
    <mergeCell ref="B20:C20"/>
    <mergeCell ref="F20:G20"/>
    <mergeCell ref="C16:E16"/>
    <mergeCell ref="F16:H16"/>
    <mergeCell ref="F5:G5"/>
    <mergeCell ref="M5:N5"/>
    <mergeCell ref="C6:O6"/>
    <mergeCell ref="Q3:R3"/>
    <mergeCell ref="Q4:R4"/>
    <mergeCell ref="Q5:R5"/>
    <mergeCell ref="J5:L5"/>
  </mergeCells>
  <phoneticPr fontId="13"/>
  <conditionalFormatting sqref="B3:O6 C10:H17">
    <cfRule type="cellIs" dxfId="17" priority="9" operator="equal">
      <formula>""</formula>
    </cfRule>
  </conditionalFormatting>
  <conditionalFormatting sqref="O10">
    <cfRule type="expression" dxfId="16" priority="8">
      <formula>AND($C$10&lt;&gt;"",$O$10="")</formula>
    </cfRule>
  </conditionalFormatting>
  <conditionalFormatting sqref="O11">
    <cfRule type="expression" dxfId="15" priority="7">
      <formula>AND($C$11&lt;&gt;"",$O$11="")</formula>
    </cfRule>
  </conditionalFormatting>
  <conditionalFormatting sqref="O12">
    <cfRule type="expression" dxfId="14" priority="6">
      <formula>AND($C$12&lt;&gt;"",$O$12="")</formula>
    </cfRule>
  </conditionalFormatting>
  <conditionalFormatting sqref="O13">
    <cfRule type="expression" dxfId="13" priority="5">
      <formula>AND($C$13&lt;&gt;"",$O$13="")</formula>
    </cfRule>
  </conditionalFormatting>
  <conditionalFormatting sqref="O14">
    <cfRule type="expression" dxfId="12" priority="4">
      <formula>AND($C$14&lt;&gt;"",$O$14="")</formula>
    </cfRule>
  </conditionalFormatting>
  <conditionalFormatting sqref="O15">
    <cfRule type="expression" dxfId="11" priority="3">
      <formula>AND($C$15&lt;&gt;"",$O$15="")</formula>
    </cfRule>
  </conditionalFormatting>
  <conditionalFormatting sqref="O16">
    <cfRule type="expression" dxfId="10" priority="2">
      <formula>AND($C$16&lt;&gt;"",$O$16="")</formula>
    </cfRule>
  </conditionalFormatting>
  <conditionalFormatting sqref="O17">
    <cfRule type="expression" dxfId="9" priority="1">
      <formula>AND($C$17&lt;&gt;"",$O$17="")</formula>
    </cfRule>
  </conditionalFormatting>
  <dataValidations disablePrompts="1" count="1">
    <dataValidation type="list" allowBlank="1" showInputMessage="1" showErrorMessage="1" sqref="O10:O17" xr:uid="{00000000-0002-0000-0000-000000000000}">
      <formula1>"採用,不採用"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A8B7-9747-4301-A1B8-1F4A04916D53}">
  <sheetPr>
    <pageSetUpPr autoPageBreaks="0"/>
  </sheetPr>
  <dimension ref="A1:X21"/>
  <sheetViews>
    <sheetView view="pageBreakPreview" zoomScaleNormal="85" zoomScaleSheetLayoutView="100" workbookViewId="0">
      <selection activeCell="L13" sqref="L13:N13"/>
    </sheetView>
  </sheetViews>
  <sheetFormatPr defaultColWidth="8.875" defaultRowHeight="18.75"/>
  <cols>
    <col min="1" max="1" width="1.625" style="36" customWidth="1"/>
    <col min="2" max="2" width="7.625" style="36" bestFit="1" customWidth="1"/>
    <col min="3" max="6" width="5.375" style="36" customWidth="1"/>
    <col min="7" max="7" width="6.375" style="36" customWidth="1"/>
    <col min="8" max="9" width="6.125" style="36" customWidth="1"/>
    <col min="10" max="10" width="7.125" style="36" customWidth="1"/>
    <col min="11" max="12" width="5.625" style="36" customWidth="1"/>
    <col min="13" max="13" width="6.625" style="36" bestFit="1" customWidth="1"/>
    <col min="14" max="15" width="6.625" style="36" customWidth="1"/>
    <col min="16" max="19" width="8.875" style="36"/>
    <col min="20" max="20" width="12.625" style="36" bestFit="1" customWidth="1"/>
    <col min="21" max="21" width="8.875" style="36"/>
    <col min="22" max="24" width="8.875" style="36" customWidth="1"/>
    <col min="25" max="16384" width="8.875" style="36"/>
  </cols>
  <sheetData>
    <row r="1" spans="1:24" ht="6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24" ht="19.5" thickBot="1">
      <c r="A2" s="37"/>
      <c r="B2" s="95" t="s">
        <v>33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24" ht="20.100000000000001" customHeight="1">
      <c r="A3" s="37"/>
      <c r="B3" s="96" t="s">
        <v>0</v>
      </c>
      <c r="C3" s="97"/>
      <c r="D3" s="98" t="s">
        <v>50</v>
      </c>
      <c r="E3" s="98"/>
      <c r="F3" s="98"/>
      <c r="G3" s="98"/>
      <c r="H3" s="98"/>
      <c r="I3" s="98"/>
      <c r="J3" s="98"/>
      <c r="K3" s="98"/>
      <c r="L3" s="98"/>
      <c r="M3" s="38" t="s">
        <v>1</v>
      </c>
      <c r="N3" s="97" t="s">
        <v>51</v>
      </c>
      <c r="O3" s="99"/>
      <c r="Q3" s="57" t="s">
        <v>44</v>
      </c>
      <c r="R3" s="57"/>
      <c r="S3" s="25">
        <v>0.30399999999999999</v>
      </c>
    </row>
    <row r="4" spans="1:24" ht="20.100000000000001" customHeight="1">
      <c r="A4" s="37"/>
      <c r="B4" s="39" t="s">
        <v>2</v>
      </c>
      <c r="C4" s="92" t="str">
        <f ca="1">RIGHT(CELL("filename",A1),LEN(CELL("filename",A1))-FIND("]",CELL("filename",A1)))</f>
        <v>記入例</v>
      </c>
      <c r="D4" s="92"/>
      <c r="E4" s="92"/>
      <c r="F4" s="92"/>
      <c r="G4" s="40" t="s">
        <v>3</v>
      </c>
      <c r="H4" s="92" t="s">
        <v>52</v>
      </c>
      <c r="I4" s="92"/>
      <c r="J4" s="41" t="s">
        <v>4</v>
      </c>
      <c r="K4" s="93">
        <v>44348</v>
      </c>
      <c r="L4" s="93"/>
      <c r="M4" s="41" t="s">
        <v>5</v>
      </c>
      <c r="N4" s="93" t="s">
        <v>53</v>
      </c>
      <c r="O4" s="94"/>
      <c r="Q4" s="58" t="s">
        <v>45</v>
      </c>
      <c r="R4" s="58"/>
      <c r="S4" s="25">
        <v>0.318</v>
      </c>
    </row>
    <row r="5" spans="1:24" ht="20.100000000000001" customHeight="1">
      <c r="A5" s="37"/>
      <c r="B5" s="39" t="s">
        <v>6</v>
      </c>
      <c r="C5" s="42" t="s">
        <v>7</v>
      </c>
      <c r="D5" s="43">
        <v>1</v>
      </c>
      <c r="E5" s="42" t="s">
        <v>8</v>
      </c>
      <c r="F5" s="92" t="s">
        <v>46</v>
      </c>
      <c r="G5" s="92"/>
      <c r="H5" s="42">
        <v>2</v>
      </c>
      <c r="I5" s="42" t="s">
        <v>47</v>
      </c>
      <c r="J5" s="93" t="s">
        <v>36</v>
      </c>
      <c r="K5" s="93"/>
      <c r="L5" s="93"/>
      <c r="M5" s="107"/>
      <c r="N5" s="107"/>
      <c r="O5" s="44" t="s">
        <v>48</v>
      </c>
      <c r="Q5" s="57"/>
      <c r="R5" s="57"/>
    </row>
    <row r="6" spans="1:24" ht="42.75" customHeight="1" thickBot="1">
      <c r="A6" s="37"/>
      <c r="B6" s="45" t="s">
        <v>9</v>
      </c>
      <c r="C6" s="108" t="s">
        <v>49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1:24" ht="15.75" customHeight="1" thickBo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Q7" s="26"/>
      <c r="R7" s="26" t="s">
        <v>10</v>
      </c>
      <c r="S7" s="26" t="s">
        <v>11</v>
      </c>
      <c r="T7" s="26" t="s">
        <v>12</v>
      </c>
      <c r="V7" s="26"/>
      <c r="W7" s="26" t="s">
        <v>10</v>
      </c>
      <c r="X7" s="26" t="s">
        <v>11</v>
      </c>
    </row>
    <row r="8" spans="1:24" ht="15.75" customHeight="1">
      <c r="B8" s="100" t="s">
        <v>13</v>
      </c>
      <c r="C8" s="102" t="s">
        <v>14</v>
      </c>
      <c r="D8" s="102"/>
      <c r="E8" s="102"/>
      <c r="F8" s="102"/>
      <c r="G8" s="102"/>
      <c r="H8" s="102"/>
      <c r="I8" s="102" t="s">
        <v>15</v>
      </c>
      <c r="J8" s="102"/>
      <c r="K8" s="102"/>
      <c r="L8" s="102"/>
      <c r="M8" s="102"/>
      <c r="N8" s="102"/>
      <c r="O8" s="103" t="s">
        <v>16</v>
      </c>
      <c r="Q8" s="3" t="s">
        <v>17</v>
      </c>
      <c r="R8" s="3" t="s">
        <v>18</v>
      </c>
      <c r="S8" s="3" t="s">
        <v>18</v>
      </c>
      <c r="T8" s="3" t="s">
        <v>18</v>
      </c>
      <c r="V8" s="3" t="s">
        <v>17</v>
      </c>
      <c r="W8" s="3" t="s">
        <v>18</v>
      </c>
      <c r="X8" s="3" t="s">
        <v>18</v>
      </c>
    </row>
    <row r="9" spans="1:24" ht="27.75" customHeight="1">
      <c r="B9" s="101"/>
      <c r="C9" s="105" t="s">
        <v>42</v>
      </c>
      <c r="D9" s="106"/>
      <c r="E9" s="106"/>
      <c r="F9" s="105" t="s">
        <v>39</v>
      </c>
      <c r="G9" s="106"/>
      <c r="H9" s="106"/>
      <c r="I9" s="110" t="s">
        <v>41</v>
      </c>
      <c r="J9" s="110"/>
      <c r="K9" s="110"/>
      <c r="L9" s="110" t="s">
        <v>19</v>
      </c>
      <c r="M9" s="110"/>
      <c r="N9" s="110"/>
      <c r="O9" s="104"/>
      <c r="Q9" s="26">
        <v>0</v>
      </c>
      <c r="R9" s="26"/>
      <c r="S9" s="26"/>
      <c r="T9" s="7">
        <f>R19</f>
        <v>12421.526511627908</v>
      </c>
      <c r="V9" s="26">
        <v>0</v>
      </c>
      <c r="W9" s="26"/>
      <c r="X9" s="26"/>
    </row>
    <row r="10" spans="1:24" ht="15.75" customHeight="1">
      <c r="B10" s="46">
        <v>1</v>
      </c>
      <c r="C10" s="75">
        <v>0</v>
      </c>
      <c r="D10" s="75"/>
      <c r="E10" s="75"/>
      <c r="F10" s="76">
        <v>1</v>
      </c>
      <c r="G10" s="76"/>
      <c r="H10" s="76"/>
      <c r="I10" s="75">
        <f>IF(C10="","",2.4*100*(C10+9.8*($S$4+($H$5-1)*$S$3)))</f>
        <v>1462.944</v>
      </c>
      <c r="J10" s="75"/>
      <c r="K10" s="75"/>
      <c r="L10" s="75">
        <f>IF(F10="","",15000*(F10-$M$5))</f>
        <v>15000</v>
      </c>
      <c r="M10" s="75"/>
      <c r="N10" s="75"/>
      <c r="O10" s="47" t="s">
        <v>43</v>
      </c>
      <c r="Q10" s="5">
        <f>IF($I10&lt;&gt;"",I10,"")</f>
        <v>1462.944</v>
      </c>
      <c r="R10" s="5">
        <f>IF($L10&lt;&gt;"",L10,"")</f>
        <v>15000</v>
      </c>
      <c r="S10" s="21">
        <f t="shared" ref="S10:S17" si="0">IF($O10="採用",L10,"")</f>
        <v>15000</v>
      </c>
      <c r="T10" s="26"/>
      <c r="V10" s="5">
        <f>IF($I10&lt;&gt;"",I10,100000)</f>
        <v>1462.944</v>
      </c>
      <c r="W10" s="5">
        <f>IF($L10&lt;&gt;"",L10,100000)</f>
        <v>15000</v>
      </c>
      <c r="X10" s="21">
        <f>IF(OR($O10="不採用",$O10="",$L10=""),100000,L10)</f>
        <v>15000</v>
      </c>
    </row>
    <row r="11" spans="1:24" ht="15.75" customHeight="1">
      <c r="B11" s="48">
        <v>2</v>
      </c>
      <c r="C11" s="65">
        <v>25</v>
      </c>
      <c r="D11" s="65"/>
      <c r="E11" s="65"/>
      <c r="F11" s="66">
        <v>1.2</v>
      </c>
      <c r="G11" s="66"/>
      <c r="H11" s="66"/>
      <c r="I11" s="67">
        <f>IF(C11="","",2.4*100*(C11+9.8*($S$4+($H$5-1)*$S$3)))</f>
        <v>7462.9440000000004</v>
      </c>
      <c r="J11" s="68"/>
      <c r="K11" s="69"/>
      <c r="L11" s="65">
        <f t="shared" ref="L11:L17" si="1">IF(F11="","",15000*(F11-$M$5))</f>
        <v>18000</v>
      </c>
      <c r="M11" s="65"/>
      <c r="N11" s="65"/>
      <c r="O11" s="49" t="s">
        <v>43</v>
      </c>
      <c r="Q11" s="5">
        <f>IF($I11&lt;&gt;"",I11,"")</f>
        <v>7462.9440000000004</v>
      </c>
      <c r="R11" s="5">
        <f t="shared" ref="R11:R17" si="2">IF($L11&lt;&gt;"",L11,"")</f>
        <v>18000</v>
      </c>
      <c r="S11" s="21">
        <f t="shared" si="0"/>
        <v>18000</v>
      </c>
      <c r="T11" s="26"/>
      <c r="V11" s="5">
        <f t="shared" ref="V11:V17" si="3">IF($I11&lt;&gt;"",I11,100000)</f>
        <v>7462.9440000000004</v>
      </c>
      <c r="W11" s="5">
        <f t="shared" ref="W11:W17" si="4">IF($L11&lt;&gt;"",L11,100000)</f>
        <v>18000</v>
      </c>
      <c r="X11" s="21">
        <f t="shared" ref="X11:X17" si="5">IF(OR($O11="不採用",$O11="",$L11=""),100000,L11)</f>
        <v>18000</v>
      </c>
    </row>
    <row r="12" spans="1:24" ht="15.75" customHeight="1">
      <c r="B12" s="48">
        <v>3</v>
      </c>
      <c r="C12" s="65">
        <v>50</v>
      </c>
      <c r="D12" s="65"/>
      <c r="E12" s="65"/>
      <c r="F12" s="66">
        <v>1.3</v>
      </c>
      <c r="G12" s="66"/>
      <c r="H12" s="66"/>
      <c r="I12" s="67">
        <f t="shared" ref="I12:I17" si="6">IF(C12="","",2.4*100*(C12+9.8*($S$4+($H$5-1)*$S$3)))</f>
        <v>13462.944</v>
      </c>
      <c r="J12" s="68"/>
      <c r="K12" s="69"/>
      <c r="L12" s="65">
        <f t="shared" si="1"/>
        <v>19500</v>
      </c>
      <c r="M12" s="65"/>
      <c r="N12" s="65"/>
      <c r="O12" s="49" t="s">
        <v>43</v>
      </c>
      <c r="Q12" s="5">
        <f>IF($I12&lt;&gt;"",I12,"")</f>
        <v>13462.944</v>
      </c>
      <c r="R12" s="5">
        <f t="shared" si="2"/>
        <v>19500</v>
      </c>
      <c r="S12" s="21">
        <f t="shared" si="0"/>
        <v>19500</v>
      </c>
      <c r="T12" s="26"/>
      <c r="V12" s="5">
        <f t="shared" si="3"/>
        <v>13462.944</v>
      </c>
      <c r="W12" s="5">
        <f t="shared" si="4"/>
        <v>19500</v>
      </c>
      <c r="X12" s="21">
        <f t="shared" si="5"/>
        <v>19500</v>
      </c>
    </row>
    <row r="13" spans="1:24" ht="15.75" customHeight="1">
      <c r="B13" s="48">
        <v>4</v>
      </c>
      <c r="C13" s="65">
        <v>70</v>
      </c>
      <c r="D13" s="65"/>
      <c r="E13" s="65"/>
      <c r="F13" s="66">
        <v>1.9</v>
      </c>
      <c r="G13" s="66"/>
      <c r="H13" s="66"/>
      <c r="I13" s="67">
        <f t="shared" si="6"/>
        <v>18262.944</v>
      </c>
      <c r="J13" s="68"/>
      <c r="K13" s="69"/>
      <c r="L13" s="65">
        <f t="shared" si="1"/>
        <v>28500</v>
      </c>
      <c r="M13" s="65"/>
      <c r="N13" s="65"/>
      <c r="O13" s="49" t="s">
        <v>43</v>
      </c>
      <c r="Q13" s="5">
        <f>IF($I13&lt;&gt;"",I13,"")</f>
        <v>18262.944</v>
      </c>
      <c r="R13" s="5">
        <f t="shared" si="2"/>
        <v>28500</v>
      </c>
      <c r="S13" s="21">
        <f t="shared" si="0"/>
        <v>28500</v>
      </c>
      <c r="T13" s="26"/>
      <c r="V13" s="5">
        <f t="shared" si="3"/>
        <v>18262.944</v>
      </c>
      <c r="W13" s="5">
        <f t="shared" si="4"/>
        <v>28500</v>
      </c>
      <c r="X13" s="21">
        <f t="shared" si="5"/>
        <v>28500</v>
      </c>
    </row>
    <row r="14" spans="1:24" ht="15.75" customHeight="1">
      <c r="B14" s="48">
        <v>5</v>
      </c>
      <c r="C14" s="65">
        <v>100</v>
      </c>
      <c r="D14" s="65"/>
      <c r="E14" s="65"/>
      <c r="F14" s="66">
        <v>2.2000000000000002</v>
      </c>
      <c r="G14" s="66"/>
      <c r="H14" s="66"/>
      <c r="I14" s="67">
        <f t="shared" si="6"/>
        <v>25462.944</v>
      </c>
      <c r="J14" s="68"/>
      <c r="K14" s="69"/>
      <c r="L14" s="65">
        <f t="shared" si="1"/>
        <v>33000</v>
      </c>
      <c r="M14" s="65"/>
      <c r="N14" s="65"/>
      <c r="O14" s="49" t="s">
        <v>43</v>
      </c>
      <c r="Q14" s="5">
        <f t="shared" ref="Q14" si="7">IF($I14&lt;&gt;"",I14,"")</f>
        <v>25462.944</v>
      </c>
      <c r="R14" s="5">
        <f t="shared" si="2"/>
        <v>33000</v>
      </c>
      <c r="S14" s="21">
        <f t="shared" si="0"/>
        <v>33000</v>
      </c>
      <c r="T14" s="26"/>
      <c r="V14" s="5">
        <f t="shared" si="3"/>
        <v>25462.944</v>
      </c>
      <c r="W14" s="5">
        <f t="shared" si="4"/>
        <v>33000</v>
      </c>
      <c r="X14" s="21">
        <f t="shared" si="5"/>
        <v>33000</v>
      </c>
    </row>
    <row r="15" spans="1:24" ht="15.75" customHeight="1">
      <c r="B15" s="48">
        <v>6</v>
      </c>
      <c r="C15" s="65"/>
      <c r="D15" s="65"/>
      <c r="E15" s="65"/>
      <c r="F15" s="66"/>
      <c r="G15" s="66"/>
      <c r="H15" s="66"/>
      <c r="I15" s="67" t="str">
        <f t="shared" si="6"/>
        <v/>
      </c>
      <c r="J15" s="68"/>
      <c r="K15" s="69"/>
      <c r="L15" s="65" t="str">
        <f t="shared" si="1"/>
        <v/>
      </c>
      <c r="M15" s="65"/>
      <c r="N15" s="65"/>
      <c r="O15" s="49" t="s">
        <v>43</v>
      </c>
      <c r="Q15" s="5" t="str">
        <f>IF($I15&lt;&gt;"",I15,"")</f>
        <v/>
      </c>
      <c r="R15" s="5" t="str">
        <f t="shared" si="2"/>
        <v/>
      </c>
      <c r="S15" s="21" t="str">
        <f t="shared" si="0"/>
        <v/>
      </c>
      <c r="T15" s="26"/>
      <c r="V15" s="5">
        <f t="shared" si="3"/>
        <v>100000</v>
      </c>
      <c r="W15" s="5">
        <f t="shared" si="4"/>
        <v>100000</v>
      </c>
      <c r="X15" s="21">
        <f t="shared" si="5"/>
        <v>100000</v>
      </c>
    </row>
    <row r="16" spans="1:24" ht="15.75" customHeight="1">
      <c r="B16" s="48">
        <v>7</v>
      </c>
      <c r="C16" s="65"/>
      <c r="D16" s="65"/>
      <c r="E16" s="65"/>
      <c r="F16" s="66"/>
      <c r="G16" s="66"/>
      <c r="H16" s="66"/>
      <c r="I16" s="67" t="str">
        <f t="shared" si="6"/>
        <v/>
      </c>
      <c r="J16" s="68"/>
      <c r="K16" s="69"/>
      <c r="L16" s="65" t="str">
        <f t="shared" si="1"/>
        <v/>
      </c>
      <c r="M16" s="65"/>
      <c r="N16" s="65"/>
      <c r="O16" s="49" t="s">
        <v>43</v>
      </c>
      <c r="Q16" s="5" t="str">
        <f t="shared" ref="Q16:Q17" si="8">IF($I16&lt;&gt;"",I16,"")</f>
        <v/>
      </c>
      <c r="R16" s="5" t="str">
        <f t="shared" si="2"/>
        <v/>
      </c>
      <c r="S16" s="21" t="str">
        <f t="shared" si="0"/>
        <v/>
      </c>
      <c r="T16" s="26"/>
      <c r="V16" s="5">
        <f t="shared" si="3"/>
        <v>100000</v>
      </c>
      <c r="W16" s="5">
        <f t="shared" si="4"/>
        <v>100000</v>
      </c>
      <c r="X16" s="21">
        <f t="shared" si="5"/>
        <v>100000</v>
      </c>
    </row>
    <row r="17" spans="2:24" ht="15.75" customHeight="1" thickBot="1">
      <c r="B17" s="50">
        <v>8</v>
      </c>
      <c r="C17" s="70"/>
      <c r="D17" s="70"/>
      <c r="E17" s="70"/>
      <c r="F17" s="71"/>
      <c r="G17" s="71"/>
      <c r="H17" s="71"/>
      <c r="I17" s="72" t="str">
        <f t="shared" si="6"/>
        <v/>
      </c>
      <c r="J17" s="73"/>
      <c r="K17" s="74"/>
      <c r="L17" s="70" t="str">
        <f t="shared" si="1"/>
        <v/>
      </c>
      <c r="M17" s="70"/>
      <c r="N17" s="70"/>
      <c r="O17" s="51" t="s">
        <v>43</v>
      </c>
      <c r="Q17" s="5" t="str">
        <f t="shared" si="8"/>
        <v/>
      </c>
      <c r="R17" s="5" t="str">
        <f t="shared" si="2"/>
        <v/>
      </c>
      <c r="S17" s="21" t="str">
        <f t="shared" si="0"/>
        <v/>
      </c>
      <c r="T17" s="26"/>
      <c r="V17" s="5">
        <f t="shared" si="3"/>
        <v>100000</v>
      </c>
      <c r="W17" s="5">
        <f t="shared" si="4"/>
        <v>100000</v>
      </c>
      <c r="X17" s="21">
        <f t="shared" si="5"/>
        <v>100000</v>
      </c>
    </row>
    <row r="18" spans="2:24" ht="14.25" customHeight="1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Q18" s="26">
        <f>MAX(Q10:Q17)*1.2</f>
        <v>30555.532799999997</v>
      </c>
      <c r="R18" s="26"/>
      <c r="S18" s="26"/>
      <c r="T18" s="26">
        <f>FORECAST($Q$18,S10:S17,Q10:Q17)</f>
        <v>36404.066790697674</v>
      </c>
    </row>
    <row r="19" spans="2:24" ht="20.25" customHeight="1">
      <c r="B19" s="60" t="s">
        <v>20</v>
      </c>
      <c r="C19" s="60"/>
      <c r="D19" s="17" t="s">
        <v>21</v>
      </c>
      <c r="E19" s="18" t="s">
        <v>22</v>
      </c>
      <c r="F19" s="111">
        <f>IFERROR(ROUND(R19/1000,1),"")</f>
        <v>12.4</v>
      </c>
      <c r="G19" s="112"/>
      <c r="H19" s="19" t="s">
        <v>23</v>
      </c>
      <c r="I19" s="16"/>
      <c r="J19" s="16"/>
      <c r="K19" s="16"/>
      <c r="L19" s="16"/>
      <c r="M19" s="16"/>
      <c r="N19" s="16"/>
      <c r="O19" s="16"/>
      <c r="Q19" s="4" t="s">
        <v>24</v>
      </c>
      <c r="R19" s="52">
        <f>INTERCEPT($S$10:$S$17,$Q$10:$Q$17)</f>
        <v>12421.526511627908</v>
      </c>
      <c r="S19" s="26" t="s">
        <v>25</v>
      </c>
      <c r="T19" s="8"/>
    </row>
    <row r="20" spans="2:24" ht="20.25" customHeight="1">
      <c r="B20" s="60" t="s">
        <v>26</v>
      </c>
      <c r="C20" s="60"/>
      <c r="D20" s="17" t="s">
        <v>27</v>
      </c>
      <c r="E20" s="18" t="s">
        <v>22</v>
      </c>
      <c r="F20" s="113">
        <f>IFERROR(ROUND(R20,1),"")</f>
        <v>38.1</v>
      </c>
      <c r="G20" s="114"/>
      <c r="H20" s="19" t="s">
        <v>28</v>
      </c>
      <c r="I20" s="16"/>
      <c r="J20" s="16"/>
      <c r="K20" s="16"/>
      <c r="L20" s="16"/>
      <c r="M20" s="16"/>
      <c r="N20" s="16"/>
      <c r="O20" s="16"/>
      <c r="Q20" s="4" t="s">
        <v>29</v>
      </c>
      <c r="R20" s="11">
        <f>DEGREES(ATAN(SLOPE($S$10:$S$17,Q10:Q17)))</f>
        <v>38.127791306366049</v>
      </c>
      <c r="S20" s="26" t="s">
        <v>28</v>
      </c>
      <c r="T20" s="10"/>
    </row>
    <row r="21" spans="2:24" ht="14.25" customHeight="1"/>
  </sheetData>
  <mergeCells count="59">
    <mergeCell ref="B20:C20"/>
    <mergeCell ref="F20:G20"/>
    <mergeCell ref="C17:E17"/>
    <mergeCell ref="F17:H17"/>
    <mergeCell ref="I17:K17"/>
    <mergeCell ref="B19:C19"/>
    <mergeCell ref="F19:G19"/>
    <mergeCell ref="C15:E15"/>
    <mergeCell ref="F15:H15"/>
    <mergeCell ref="I15:K15"/>
    <mergeCell ref="C16:E16"/>
    <mergeCell ref="F16:H16"/>
    <mergeCell ref="I16:K16"/>
    <mergeCell ref="C14:E14"/>
    <mergeCell ref="F14:H14"/>
    <mergeCell ref="I14:K14"/>
    <mergeCell ref="L14:N14"/>
    <mergeCell ref="L17:N17"/>
    <mergeCell ref="L15:N15"/>
    <mergeCell ref="L16:N16"/>
    <mergeCell ref="C12:E12"/>
    <mergeCell ref="F12:H12"/>
    <mergeCell ref="I12:K12"/>
    <mergeCell ref="L12:N12"/>
    <mergeCell ref="C13:E13"/>
    <mergeCell ref="F13:H13"/>
    <mergeCell ref="I13:K13"/>
    <mergeCell ref="L13:N13"/>
    <mergeCell ref="C10:E10"/>
    <mergeCell ref="F10:H10"/>
    <mergeCell ref="I10:K10"/>
    <mergeCell ref="L10:N10"/>
    <mergeCell ref="C11:E11"/>
    <mergeCell ref="F11:H11"/>
    <mergeCell ref="I11:K11"/>
    <mergeCell ref="L11:N11"/>
    <mergeCell ref="F5:G5"/>
    <mergeCell ref="J5:L5"/>
    <mergeCell ref="M5:N5"/>
    <mergeCell ref="Q5:R5"/>
    <mergeCell ref="C6:O6"/>
    <mergeCell ref="B8:B9"/>
    <mergeCell ref="C8:H8"/>
    <mergeCell ref="I8:N8"/>
    <mergeCell ref="O8:O9"/>
    <mergeCell ref="C9:E9"/>
    <mergeCell ref="F9:H9"/>
    <mergeCell ref="I9:K9"/>
    <mergeCell ref="L9:N9"/>
    <mergeCell ref="B2:O2"/>
    <mergeCell ref="B3:C3"/>
    <mergeCell ref="D3:L3"/>
    <mergeCell ref="N3:O3"/>
    <mergeCell ref="Q3:R3"/>
    <mergeCell ref="C4:F4"/>
    <mergeCell ref="H4:I4"/>
    <mergeCell ref="K4:L4"/>
    <mergeCell ref="N4:O4"/>
    <mergeCell ref="Q4:R4"/>
  </mergeCells>
  <phoneticPr fontId="17"/>
  <conditionalFormatting sqref="B3:O6 C10:H17">
    <cfRule type="cellIs" dxfId="8" priority="9" operator="equal">
      <formula>""</formula>
    </cfRule>
  </conditionalFormatting>
  <conditionalFormatting sqref="O10">
    <cfRule type="expression" dxfId="7" priority="8">
      <formula>AND($C$10&lt;&gt;"",$O$10="")</formula>
    </cfRule>
  </conditionalFormatting>
  <conditionalFormatting sqref="O11">
    <cfRule type="expression" dxfId="6" priority="7">
      <formula>AND($C$11&lt;&gt;"",$O$11="")</formula>
    </cfRule>
  </conditionalFormatting>
  <conditionalFormatting sqref="O12">
    <cfRule type="expression" dxfId="5" priority="6">
      <formula>AND($C$12&lt;&gt;"",$O$12="")</formula>
    </cfRule>
  </conditionalFormatting>
  <conditionalFormatting sqref="O13">
    <cfRule type="expression" dxfId="4" priority="5">
      <formula>AND($C$13&lt;&gt;"",$O$13="")</formula>
    </cfRule>
  </conditionalFormatting>
  <conditionalFormatting sqref="O14">
    <cfRule type="expression" dxfId="3" priority="4">
      <formula>AND($C$14&lt;&gt;"",$O$14="")</formula>
    </cfRule>
  </conditionalFormatting>
  <conditionalFormatting sqref="O15">
    <cfRule type="expression" dxfId="2" priority="3">
      <formula>AND($C$15&lt;&gt;"",$O$15="")</formula>
    </cfRule>
  </conditionalFormatting>
  <conditionalFormatting sqref="O16">
    <cfRule type="expression" dxfId="1" priority="2">
      <formula>AND($C$16&lt;&gt;"",$O$16="")</formula>
    </cfRule>
  </conditionalFormatting>
  <conditionalFormatting sqref="O17">
    <cfRule type="expression" dxfId="0" priority="1">
      <formula>AND($C$17&lt;&gt;"",$O$17="")</formula>
    </cfRule>
  </conditionalFormatting>
  <dataValidations count="1">
    <dataValidation type="list" allowBlank="1" showInputMessage="1" showErrorMessage="1" sqref="O10:O17" xr:uid="{1E6C17A0-32BC-4442-8DA3-A3AC427E47B3}">
      <formula1>"採用,不採用"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blackAndWhite="1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IV15"/>
  <sheetViews>
    <sheetView workbookViewId="0">
      <selection activeCell="A14" sqref="A14"/>
    </sheetView>
  </sheetViews>
  <sheetFormatPr defaultColWidth="8.875" defaultRowHeight="18.75"/>
  <sheetData>
    <row r="1" spans="1:256">
      <c r="A1" t="e">
        <f>IF(#REF!,"AAAAAHfevgA=",0)</f>
        <v>#REF!</v>
      </c>
      <c r="B1" t="e">
        <f>AND(#REF!,"AAAAAHfevgE=")</f>
        <v>#REF!</v>
      </c>
      <c r="C1" t="e">
        <f>AND(#REF!,"AAAAAHfevgI=")</f>
        <v>#REF!</v>
      </c>
      <c r="D1" t="e">
        <f>AND(#REF!,"AAAAAHfevgM=")</f>
        <v>#REF!</v>
      </c>
      <c r="E1" t="e">
        <f>AND(#REF!,"AAAAAHfevgQ=")</f>
        <v>#REF!</v>
      </c>
      <c r="F1" t="e">
        <f>AND(#REF!,"AAAAAHfevgU=")</f>
        <v>#REF!</v>
      </c>
      <c r="G1" t="e">
        <f>IF(#REF!,"AAAAAHfevgY=",0)</f>
        <v>#REF!</v>
      </c>
      <c r="H1" t="e">
        <f>AND(#REF!,"AAAAAHfevgc=")</f>
        <v>#REF!</v>
      </c>
      <c r="I1" t="e">
        <f>AND(#REF!,"AAAAAHfevgg=")</f>
        <v>#REF!</v>
      </c>
      <c r="J1" t="e">
        <f>AND(#REF!,"AAAAAHfevgk=")</f>
        <v>#REF!</v>
      </c>
      <c r="K1" t="e">
        <f>AND(#REF!,"AAAAAHfevgo=")</f>
        <v>#REF!</v>
      </c>
      <c r="L1" t="e">
        <f>AND(#REF!,"AAAAAHfevgs=")</f>
        <v>#REF!</v>
      </c>
      <c r="M1" t="e">
        <f>IF(#REF!,"AAAAAHfevgw=",0)</f>
        <v>#REF!</v>
      </c>
      <c r="N1" t="e">
        <f>AND(#REF!,"AAAAAHfevg0=")</f>
        <v>#REF!</v>
      </c>
      <c r="O1" t="e">
        <f>AND(#REF!,"AAAAAHfevg4=")</f>
        <v>#REF!</v>
      </c>
      <c r="P1" t="e">
        <f>AND(#REF!,"AAAAAHfevg8=")</f>
        <v>#REF!</v>
      </c>
      <c r="Q1" t="e">
        <f>AND(#REF!,"AAAAAHfevhA=")</f>
        <v>#REF!</v>
      </c>
      <c r="R1" t="e">
        <f>AND(#REF!,"AAAAAHfevhE=")</f>
        <v>#REF!</v>
      </c>
      <c r="S1" t="e">
        <f>IF(#REF!,"AAAAAHfevhI=",0)</f>
        <v>#REF!</v>
      </c>
      <c r="T1" t="e">
        <f>AND(#REF!,"AAAAAHfevhM=")</f>
        <v>#REF!</v>
      </c>
      <c r="U1" t="e">
        <f>AND(#REF!,"AAAAAHfevhQ=")</f>
        <v>#REF!</v>
      </c>
      <c r="V1" t="e">
        <f>AND(#REF!,"AAAAAHfevhU=")</f>
        <v>#REF!</v>
      </c>
      <c r="W1" t="e">
        <f>AND(#REF!,"AAAAAHfevhY=")</f>
        <v>#REF!</v>
      </c>
      <c r="X1" t="e">
        <f>AND(#REF!,"AAAAAHfevhc=")</f>
        <v>#REF!</v>
      </c>
      <c r="Y1" t="e">
        <f>IF(#REF!,"AAAAAHfevhg=",0)</f>
        <v>#REF!</v>
      </c>
      <c r="Z1" t="e">
        <f>AND(#REF!,"AAAAAHfevhk=")</f>
        <v>#REF!</v>
      </c>
      <c r="AA1" t="e">
        <f>AND(#REF!,"AAAAAHfevho=")</f>
        <v>#REF!</v>
      </c>
      <c r="AB1" t="e">
        <f>AND(#REF!,"AAAAAHfevhs=")</f>
        <v>#REF!</v>
      </c>
      <c r="AC1" t="e">
        <f>AND(#REF!,"AAAAAHfevhw=")</f>
        <v>#REF!</v>
      </c>
      <c r="AD1" t="e">
        <f>AND(#REF!,"AAAAAHfevh0=")</f>
        <v>#REF!</v>
      </c>
      <c r="AE1" t="e">
        <f>IF(#REF!,"AAAAAHfevh4=",0)</f>
        <v>#REF!</v>
      </c>
      <c r="AF1" t="e">
        <f>AND(#REF!,"AAAAAHfevh8=")</f>
        <v>#REF!</v>
      </c>
      <c r="AG1" t="e">
        <f>AND(#REF!,"AAAAAHfeviA=")</f>
        <v>#REF!</v>
      </c>
      <c r="AH1" t="e">
        <f>AND(#REF!,"AAAAAHfeviE=")</f>
        <v>#REF!</v>
      </c>
      <c r="AI1" t="e">
        <f>AND(#REF!,"AAAAAHfeviI=")</f>
        <v>#REF!</v>
      </c>
      <c r="AJ1" t="e">
        <f>AND(#REF!,"AAAAAHfeviM=")</f>
        <v>#REF!</v>
      </c>
      <c r="AK1" t="e">
        <f>IF(#REF!,"AAAAAHfeviQ=",0)</f>
        <v>#REF!</v>
      </c>
      <c r="AL1" t="e">
        <f>AND(#REF!,"AAAAAHfeviU=")</f>
        <v>#REF!</v>
      </c>
      <c r="AM1" t="e">
        <f>AND(#REF!,"AAAAAHfeviY=")</f>
        <v>#REF!</v>
      </c>
      <c r="AN1" t="e">
        <f>AND(#REF!,"AAAAAHfevic=")</f>
        <v>#REF!</v>
      </c>
      <c r="AO1" t="e">
        <f>AND(#REF!,"AAAAAHfevig=")</f>
        <v>#REF!</v>
      </c>
      <c r="AP1" t="e">
        <f>AND(#REF!,"AAAAAHfevik=")</f>
        <v>#REF!</v>
      </c>
      <c r="AQ1" t="e">
        <f>IF(#REF!,"AAAAAHfevio=",0)</f>
        <v>#REF!</v>
      </c>
      <c r="AR1" t="e">
        <f>AND(#REF!,"AAAAAHfevis=")</f>
        <v>#REF!</v>
      </c>
      <c r="AS1" t="e">
        <f>AND(#REF!,"AAAAAHfeviw=")</f>
        <v>#REF!</v>
      </c>
      <c r="AT1" t="e">
        <f>AND(#REF!,"AAAAAHfevi0=")</f>
        <v>#REF!</v>
      </c>
      <c r="AU1" t="e">
        <f>AND(#REF!,"AAAAAHfevi4=")</f>
        <v>#REF!</v>
      </c>
      <c r="AV1" t="e">
        <f>AND(#REF!,"AAAAAHfevi8=")</f>
        <v>#REF!</v>
      </c>
      <c r="AW1" t="e">
        <f>IF(#REF!,"AAAAAHfevjA=",0)</f>
        <v>#REF!</v>
      </c>
      <c r="AX1" t="e">
        <f>AND(#REF!,"AAAAAHfevjE=")</f>
        <v>#REF!</v>
      </c>
      <c r="AY1" t="e">
        <f>AND(#REF!,"AAAAAHfevjI=")</f>
        <v>#REF!</v>
      </c>
      <c r="AZ1" t="e">
        <f>AND(#REF!,"AAAAAHfevjM=")</f>
        <v>#REF!</v>
      </c>
      <c r="BA1" t="e">
        <f>AND(#REF!,"AAAAAHfevjQ=")</f>
        <v>#REF!</v>
      </c>
      <c r="BB1" t="e">
        <f>AND(#REF!,"AAAAAHfevjU=")</f>
        <v>#REF!</v>
      </c>
      <c r="BC1" t="e">
        <f>IF(#REF!,"AAAAAHfevjY=",0)</f>
        <v>#REF!</v>
      </c>
      <c r="BD1" t="e">
        <f>AND(#REF!,"AAAAAHfevjc=")</f>
        <v>#REF!</v>
      </c>
      <c r="BE1" t="e">
        <f>AND(#REF!,"AAAAAHfevjg=")</f>
        <v>#REF!</v>
      </c>
      <c r="BF1" t="e">
        <f>AND(#REF!,"AAAAAHfevjk=")</f>
        <v>#REF!</v>
      </c>
      <c r="BG1" t="e">
        <f>AND(#REF!,"AAAAAHfevjo=")</f>
        <v>#REF!</v>
      </c>
      <c r="BH1" t="e">
        <f>AND(#REF!,"AAAAAHfevjs=")</f>
        <v>#REF!</v>
      </c>
      <c r="BI1" t="e">
        <f>IF(#REF!,"AAAAAHfevjw=",0)</f>
        <v>#REF!</v>
      </c>
      <c r="BJ1" t="e">
        <f>AND(#REF!,"AAAAAHfevj0=")</f>
        <v>#REF!</v>
      </c>
      <c r="BK1" t="e">
        <f>AND(#REF!,"AAAAAHfevj4=")</f>
        <v>#REF!</v>
      </c>
      <c r="BL1" t="e">
        <f>AND(#REF!,"AAAAAHfevj8=")</f>
        <v>#REF!</v>
      </c>
      <c r="BM1" t="e">
        <f>AND(#REF!,"AAAAAHfevkA=")</f>
        <v>#REF!</v>
      </c>
      <c r="BN1" t="e">
        <f>AND(#REF!,"AAAAAHfevkE=")</f>
        <v>#REF!</v>
      </c>
      <c r="BO1" t="e">
        <f>IF(#REF!,"AAAAAHfevkI=",0)</f>
        <v>#REF!</v>
      </c>
      <c r="BP1" t="e">
        <f>AND(#REF!,"AAAAAHfevkM=")</f>
        <v>#REF!</v>
      </c>
      <c r="BQ1" t="e">
        <f>AND(#REF!,"AAAAAHfevkQ=")</f>
        <v>#REF!</v>
      </c>
      <c r="BR1" t="e">
        <f>AND(#REF!,"AAAAAHfevkU=")</f>
        <v>#REF!</v>
      </c>
      <c r="BS1" t="e">
        <f>AND(#REF!,"AAAAAHfevkY=")</f>
        <v>#REF!</v>
      </c>
      <c r="BT1" t="e">
        <f>AND(#REF!,"AAAAAHfevkc=")</f>
        <v>#REF!</v>
      </c>
      <c r="BU1" t="e">
        <f>IF(#REF!,"AAAAAHfevkg=",0)</f>
        <v>#REF!</v>
      </c>
      <c r="BV1" t="e">
        <f>AND(#REF!,"AAAAAHfevkk=")</f>
        <v>#REF!</v>
      </c>
      <c r="BW1" t="e">
        <f>AND(#REF!,"AAAAAHfevko=")</f>
        <v>#REF!</v>
      </c>
      <c r="BX1" t="e">
        <f>AND(#REF!,"AAAAAHfevks=")</f>
        <v>#REF!</v>
      </c>
      <c r="BY1" t="e">
        <f>AND(#REF!,"AAAAAHfevkw=")</f>
        <v>#REF!</v>
      </c>
      <c r="BZ1" t="e">
        <f>AND(#REF!,"AAAAAHfevk0=")</f>
        <v>#REF!</v>
      </c>
      <c r="CA1" t="e">
        <f>IF(#REF!,"AAAAAHfevk4=",0)</f>
        <v>#REF!</v>
      </c>
      <c r="CB1" t="e">
        <f>AND(#REF!,"AAAAAHfevk8=")</f>
        <v>#REF!</v>
      </c>
      <c r="CC1" t="e">
        <f>AND(#REF!,"AAAAAHfevlA=")</f>
        <v>#REF!</v>
      </c>
      <c r="CD1" t="e">
        <f>AND(#REF!,"AAAAAHfevlE=")</f>
        <v>#REF!</v>
      </c>
      <c r="CE1" t="e">
        <f>AND(#REF!,"AAAAAHfevlI=")</f>
        <v>#REF!</v>
      </c>
      <c r="CF1" t="e">
        <f>AND(#REF!,"AAAAAHfevlM=")</f>
        <v>#REF!</v>
      </c>
      <c r="CG1" t="e">
        <f>IF(#REF!,"AAAAAHfevlQ=",0)</f>
        <v>#REF!</v>
      </c>
      <c r="CH1" t="e">
        <f>AND(#REF!,"AAAAAHfevlU=")</f>
        <v>#REF!</v>
      </c>
      <c r="CI1" t="e">
        <f>AND(#REF!,"AAAAAHfevlY=")</f>
        <v>#REF!</v>
      </c>
      <c r="CJ1" t="e">
        <f>AND(#REF!,"AAAAAHfevlc=")</f>
        <v>#REF!</v>
      </c>
      <c r="CK1" t="e">
        <f>AND(#REF!,"AAAAAHfevlg=")</f>
        <v>#REF!</v>
      </c>
      <c r="CL1" t="e">
        <f>AND(#REF!,"AAAAAHfevlk=")</f>
        <v>#REF!</v>
      </c>
      <c r="CM1" t="e">
        <f>IF(#REF!,"AAAAAHfevlo=",0)</f>
        <v>#REF!</v>
      </c>
      <c r="CN1" t="e">
        <f>AND(#REF!,"AAAAAHfevls=")</f>
        <v>#REF!</v>
      </c>
      <c r="CO1" t="e">
        <f>AND(#REF!,"AAAAAHfevlw=")</f>
        <v>#REF!</v>
      </c>
      <c r="CP1" t="e">
        <f>AND(#REF!,"AAAAAHfevl0=")</f>
        <v>#REF!</v>
      </c>
      <c r="CQ1" t="e">
        <f>AND(#REF!,"AAAAAHfevl4=")</f>
        <v>#REF!</v>
      </c>
      <c r="CR1" t="e">
        <f>AND(#REF!,"AAAAAHfevl8=")</f>
        <v>#REF!</v>
      </c>
      <c r="CS1" t="e">
        <f>IF(#REF!,"AAAAAHfevmA=",0)</f>
        <v>#REF!</v>
      </c>
      <c r="CT1" t="e">
        <f>AND(#REF!,"AAAAAHfevmE=")</f>
        <v>#REF!</v>
      </c>
      <c r="CU1" t="e">
        <f>AND(#REF!,"AAAAAHfevmI=")</f>
        <v>#REF!</v>
      </c>
      <c r="CV1" t="e">
        <f>AND(#REF!,"AAAAAHfevmM=")</f>
        <v>#REF!</v>
      </c>
      <c r="CW1" t="e">
        <f>AND(#REF!,"AAAAAHfevmQ=")</f>
        <v>#REF!</v>
      </c>
      <c r="CX1" t="e">
        <f>AND(#REF!,"AAAAAHfevmU=")</f>
        <v>#REF!</v>
      </c>
      <c r="CY1" t="e">
        <f>IF(#REF!,"AAAAAHfevmY=",0)</f>
        <v>#REF!</v>
      </c>
      <c r="CZ1" t="e">
        <f>AND(#REF!,"AAAAAHfevmc=")</f>
        <v>#REF!</v>
      </c>
      <c r="DA1" t="e">
        <f>AND(#REF!,"AAAAAHfevmg=")</f>
        <v>#REF!</v>
      </c>
      <c r="DB1" t="e">
        <f>AND(#REF!,"AAAAAHfevmk=")</f>
        <v>#REF!</v>
      </c>
      <c r="DC1" t="e">
        <f>AND(#REF!,"AAAAAHfevmo=")</f>
        <v>#REF!</v>
      </c>
      <c r="DD1" t="e">
        <f>AND(#REF!,"AAAAAHfevms=")</f>
        <v>#REF!</v>
      </c>
      <c r="DE1" t="e">
        <f>IF(#REF!,"AAAAAHfevmw=",0)</f>
        <v>#REF!</v>
      </c>
      <c r="DF1" t="e">
        <f>IF(#REF!,"AAAAAHfevm0=",0)</f>
        <v>#REF!</v>
      </c>
      <c r="DG1" t="e">
        <f>IF(#REF!,"AAAAAHfevm4=",0)</f>
        <v>#REF!</v>
      </c>
      <c r="DH1" t="e">
        <f>IF(#REF!,"AAAAAHfevm8=",0)</f>
        <v>#REF!</v>
      </c>
      <c r="DI1" t="e">
        <f>IF(#REF!,"AAAAAHfevnA=",0)</f>
        <v>#REF!</v>
      </c>
      <c r="DJ1" t="e">
        <f>AND(GETPIVOTDATA("",#REF!),"AAAAAHfevnE=")</f>
        <v>#REF!</v>
      </c>
      <c r="DK1" t="e">
        <f>IF(#REF!,"AAAAAHfevnI=",0)</f>
        <v>#REF!</v>
      </c>
      <c r="DL1" t="e">
        <f>AND(#REF!,"AAAAAHfevnM=")</f>
        <v>#REF!</v>
      </c>
      <c r="DM1" t="e">
        <f>AND(#REF!,"AAAAAHfevnQ=")</f>
        <v>#REF!</v>
      </c>
      <c r="DN1" t="e">
        <f>AND(#REF!,"AAAAAHfevnU=")</f>
        <v>#REF!</v>
      </c>
      <c r="DO1" t="e">
        <f>AND(#REF!,"AAAAAHfevnY=")</f>
        <v>#REF!</v>
      </c>
      <c r="DP1" t="e">
        <f>AND(#REF!,"AAAAAHfevnc=")</f>
        <v>#REF!</v>
      </c>
      <c r="DQ1" t="e">
        <f>AND(#REF!,"AAAAAHfevng=")</f>
        <v>#REF!</v>
      </c>
      <c r="DR1" t="e">
        <f>AND(#REF!,"AAAAAHfevnk=")</f>
        <v>#REF!</v>
      </c>
      <c r="DS1" t="e">
        <f>AND(#REF!,"AAAAAHfevno=")</f>
        <v>#REF!</v>
      </c>
      <c r="DT1" t="e">
        <f>AND(#REF!,"AAAAAHfevns=")</f>
        <v>#REF!</v>
      </c>
      <c r="DU1" t="e">
        <f>AND(#REF!,"AAAAAHfevnw=")</f>
        <v>#REF!</v>
      </c>
      <c r="DV1" t="e">
        <f>AND(#REF!,"AAAAAHfevn0=")</f>
        <v>#REF!</v>
      </c>
      <c r="DW1" t="e">
        <f>AND(#REF!,"AAAAAHfevn4=")</f>
        <v>#REF!</v>
      </c>
      <c r="DX1" t="e">
        <f>AND(#REF!,"AAAAAHfevn8=")</f>
        <v>#REF!</v>
      </c>
      <c r="DY1" t="e">
        <f>AND(#REF!,"AAAAAHfevoA=")</f>
        <v>#REF!</v>
      </c>
      <c r="DZ1" t="e">
        <f>AND(#REF!,"AAAAAHfevoE=")</f>
        <v>#REF!</v>
      </c>
      <c r="EA1" t="e">
        <f>AND(#REF!,"AAAAAHfevoI=")</f>
        <v>#REF!</v>
      </c>
      <c r="EB1" t="e">
        <f>AND(#REF!,"AAAAAHfevoM=")</f>
        <v>#REF!</v>
      </c>
      <c r="EC1" t="e">
        <f>AND(#REF!,"AAAAAHfevoQ=")</f>
        <v>#REF!</v>
      </c>
      <c r="ED1" t="e">
        <f>AND(#REF!,"AAAAAHfevoU=")</f>
        <v>#REF!</v>
      </c>
      <c r="EE1" t="e">
        <f>AND(#REF!,"AAAAAHfevoY=")</f>
        <v>#REF!</v>
      </c>
      <c r="EF1" t="e">
        <f>AND(#REF!,"AAAAAHfevoc=")</f>
        <v>#REF!</v>
      </c>
      <c r="EG1" t="e">
        <f>AND(#REF!,"AAAAAHfevog=")</f>
        <v>#REF!</v>
      </c>
      <c r="EH1" t="e">
        <f>IF(#REF!,"AAAAAHfevok=",0)</f>
        <v>#REF!</v>
      </c>
      <c r="EI1" t="e">
        <f>AND(#REF!,"AAAAAHfevoo=")</f>
        <v>#REF!</v>
      </c>
      <c r="EJ1" t="e">
        <f>AND(#REF!,"AAAAAHfevos=")</f>
        <v>#REF!</v>
      </c>
      <c r="EK1" t="e">
        <f>AND(#REF!,"AAAAAHfevow=")</f>
        <v>#REF!</v>
      </c>
      <c r="EL1" t="e">
        <f>AND(#REF!,"AAAAAHfevo0=")</f>
        <v>#REF!</v>
      </c>
      <c r="EM1" t="e">
        <f>AND(#REF!,"AAAAAHfevo4=")</f>
        <v>#REF!</v>
      </c>
      <c r="EN1" t="e">
        <f>AND(#REF!,"AAAAAHfevo8=")</f>
        <v>#REF!</v>
      </c>
      <c r="EO1" t="e">
        <f>AND(#REF!,"AAAAAHfevpA=")</f>
        <v>#REF!</v>
      </c>
      <c r="EP1" t="e">
        <f>AND(#REF!,"AAAAAHfevpE=")</f>
        <v>#REF!</v>
      </c>
      <c r="EQ1" t="e">
        <f>AND(#REF!,"AAAAAHfevpI=")</f>
        <v>#REF!</v>
      </c>
      <c r="ER1" t="e">
        <f>AND(#REF!,"AAAAAHfevpM=")</f>
        <v>#REF!</v>
      </c>
      <c r="ES1" t="e">
        <f>AND(#REF!,"AAAAAHfevpQ=")</f>
        <v>#REF!</v>
      </c>
      <c r="ET1" t="e">
        <f>AND(#REF!,"AAAAAHfevpU=")</f>
        <v>#REF!</v>
      </c>
      <c r="EU1" t="e">
        <f>AND(#REF!,"AAAAAHfevpY=")</f>
        <v>#REF!</v>
      </c>
      <c r="EV1" t="e">
        <f>AND(#REF!,"AAAAAHfevpc=")</f>
        <v>#REF!</v>
      </c>
      <c r="EW1" t="e">
        <f>AND(#REF!,"AAAAAHfevpg=")</f>
        <v>#REF!</v>
      </c>
      <c r="EX1" t="e">
        <f>AND(#REF!,"AAAAAHfevpk=")</f>
        <v>#REF!</v>
      </c>
      <c r="EY1" t="e">
        <f>AND(#REF!,"AAAAAHfevpo=")</f>
        <v>#REF!</v>
      </c>
      <c r="EZ1" t="e">
        <f>AND(#REF!,"AAAAAHfevps=")</f>
        <v>#REF!</v>
      </c>
      <c r="FA1" t="e">
        <f>AND(#REF!,"AAAAAHfevpw=")</f>
        <v>#REF!</v>
      </c>
      <c r="FB1" t="e">
        <f>AND(#REF!,"AAAAAHfevp0=")</f>
        <v>#REF!</v>
      </c>
      <c r="FC1" t="e">
        <f>AND(#REF!,"AAAAAHfevp4=")</f>
        <v>#REF!</v>
      </c>
      <c r="FD1" t="e">
        <f>AND(#REF!,"AAAAAHfevp8=")</f>
        <v>#REF!</v>
      </c>
      <c r="FE1" t="e">
        <f>IF(#REF!,"AAAAAHfevqA=",0)</f>
        <v>#REF!</v>
      </c>
      <c r="FF1" t="e">
        <f>AND(#REF!,"AAAAAHfevqE=")</f>
        <v>#REF!</v>
      </c>
      <c r="FG1" t="e">
        <f>AND(#REF!,"AAAAAHfevqI=")</f>
        <v>#REF!</v>
      </c>
      <c r="FH1" t="e">
        <f>AND(#REF!,"AAAAAHfevqM=")</f>
        <v>#REF!</v>
      </c>
      <c r="FI1" t="e">
        <f>AND(#REF!,"AAAAAHfevqQ=")</f>
        <v>#REF!</v>
      </c>
      <c r="FJ1" t="e">
        <f>AND(#REF!,"AAAAAHfevqU=")</f>
        <v>#REF!</v>
      </c>
      <c r="FK1" t="e">
        <f>AND(#REF!,"AAAAAHfevqY=")</f>
        <v>#REF!</v>
      </c>
      <c r="FL1" t="e">
        <f>AND(#REF!,"AAAAAHfevqc=")</f>
        <v>#REF!</v>
      </c>
      <c r="FM1" t="e">
        <f>AND(#REF!,"AAAAAHfevqg=")</f>
        <v>#REF!</v>
      </c>
      <c r="FN1" t="e">
        <f>AND(#REF!,"AAAAAHfevqk=")</f>
        <v>#REF!</v>
      </c>
      <c r="FO1" t="e">
        <f>AND(#REF!,"AAAAAHfevqo=")</f>
        <v>#REF!</v>
      </c>
      <c r="FP1" t="e">
        <f>AND(#REF!,"AAAAAHfevqs=")</f>
        <v>#REF!</v>
      </c>
      <c r="FQ1" t="e">
        <f>AND(#REF!,"AAAAAHfevqw=")</f>
        <v>#REF!</v>
      </c>
      <c r="FR1" t="e">
        <f>AND(#REF!,"AAAAAHfevq0=")</f>
        <v>#REF!</v>
      </c>
      <c r="FS1" t="e">
        <f>AND(#REF!,"AAAAAHfevq4=")</f>
        <v>#REF!</v>
      </c>
      <c r="FT1" t="e">
        <f>AND(#REF!,"AAAAAHfevq8=")</f>
        <v>#REF!</v>
      </c>
      <c r="FU1" t="e">
        <f>AND(#REF!,"AAAAAHfevrA=")</f>
        <v>#REF!</v>
      </c>
      <c r="FV1" t="e">
        <f>AND(#REF!,"AAAAAHfevrE=")</f>
        <v>#REF!</v>
      </c>
      <c r="FW1" t="e">
        <f>AND(#REF!,"AAAAAHfevrI=")</f>
        <v>#REF!</v>
      </c>
      <c r="FX1" t="e">
        <f>AND(#REF!,"AAAAAHfevrM=")</f>
        <v>#REF!</v>
      </c>
      <c r="FY1" t="e">
        <f>AND(#REF!,"AAAAAHfevrQ=")</f>
        <v>#REF!</v>
      </c>
      <c r="FZ1" t="e">
        <f>AND(#REF!,"AAAAAHfevrU=")</f>
        <v>#REF!</v>
      </c>
      <c r="GA1" t="e">
        <f>AND(#REF!,"AAAAAHfevrY=")</f>
        <v>#REF!</v>
      </c>
      <c r="GB1" t="e">
        <f>IF(#REF!,"AAAAAHfevrc=",0)</f>
        <v>#REF!</v>
      </c>
      <c r="GC1" t="e">
        <f>AND(#REF!,"AAAAAHfevrg=")</f>
        <v>#REF!</v>
      </c>
      <c r="GD1" t="e">
        <f>AND(#REF!,"AAAAAHfevrk=")</f>
        <v>#REF!</v>
      </c>
      <c r="GE1" t="e">
        <f>AND(#REF!,"AAAAAHfevro=")</f>
        <v>#REF!</v>
      </c>
      <c r="GF1" t="e">
        <f>AND(#REF!,"AAAAAHfevrs=")</f>
        <v>#REF!</v>
      </c>
      <c r="GG1" t="e">
        <f>AND(#REF!,"AAAAAHfevrw=")</f>
        <v>#REF!</v>
      </c>
      <c r="GH1" t="e">
        <f>AND(#REF!,"AAAAAHfevr0=")</f>
        <v>#REF!</v>
      </c>
      <c r="GI1" t="e">
        <f>AND(#REF!,"AAAAAHfevr4=")</f>
        <v>#REF!</v>
      </c>
      <c r="GJ1" t="e">
        <f>AND(#REF!,"AAAAAHfevr8=")</f>
        <v>#REF!</v>
      </c>
      <c r="GK1" t="e">
        <f>AND(#REF!,"AAAAAHfevsA=")</f>
        <v>#REF!</v>
      </c>
      <c r="GL1" t="e">
        <f>AND(#REF!,"AAAAAHfevsE=")</f>
        <v>#REF!</v>
      </c>
      <c r="GM1" t="e">
        <f>AND(#REF!,"AAAAAHfevsI=")</f>
        <v>#REF!</v>
      </c>
      <c r="GN1" t="e">
        <f>AND(#REF!,"AAAAAHfevsM=")</f>
        <v>#REF!</v>
      </c>
      <c r="GO1" t="e">
        <f>AND(#REF!,"AAAAAHfevsQ=")</f>
        <v>#REF!</v>
      </c>
      <c r="GP1" t="e">
        <f>AND(#REF!,"AAAAAHfevsU=")</f>
        <v>#REF!</v>
      </c>
      <c r="GQ1" t="e">
        <f>AND(#REF!,"AAAAAHfevsY=")</f>
        <v>#REF!</v>
      </c>
      <c r="GR1" t="e">
        <f>AND(#REF!,"AAAAAHfevsc=")</f>
        <v>#REF!</v>
      </c>
      <c r="GS1" t="e">
        <f>AND(#REF!,"AAAAAHfevsg=")</f>
        <v>#REF!</v>
      </c>
      <c r="GT1" t="e">
        <f>AND(#REF!,"AAAAAHfevsk=")</f>
        <v>#REF!</v>
      </c>
      <c r="GU1" t="e">
        <f>AND(#REF!,"AAAAAHfevso=")</f>
        <v>#REF!</v>
      </c>
      <c r="GV1" t="e">
        <f>AND(#REF!,"AAAAAHfevss=")</f>
        <v>#REF!</v>
      </c>
      <c r="GW1" t="e">
        <f>AND(#REF!,"AAAAAHfevsw=")</f>
        <v>#REF!</v>
      </c>
      <c r="GX1" t="e">
        <f>AND(#REF!,"AAAAAHfevs0=")</f>
        <v>#REF!</v>
      </c>
      <c r="GY1" t="e">
        <f>IF(#REF!,"AAAAAHfevs4=",0)</f>
        <v>#REF!</v>
      </c>
      <c r="GZ1" t="e">
        <f>AND(#REF!,"AAAAAHfevs8=")</f>
        <v>#REF!</v>
      </c>
      <c r="HA1" t="e">
        <f>AND(#REF!,"AAAAAHfevtA=")</f>
        <v>#REF!</v>
      </c>
      <c r="HB1" t="e">
        <f>AND(#REF!,"AAAAAHfevtE=")</f>
        <v>#REF!</v>
      </c>
      <c r="HC1" t="e">
        <f>AND(#REF!,"AAAAAHfevtI=")</f>
        <v>#REF!</v>
      </c>
      <c r="HD1" t="e">
        <f>AND(#REF!,"AAAAAHfevtM=")</f>
        <v>#REF!</v>
      </c>
      <c r="HE1" t="e">
        <f>AND(#REF!,"AAAAAHfevtQ=")</f>
        <v>#REF!</v>
      </c>
      <c r="HF1" t="e">
        <f>AND(#REF!,"AAAAAHfevtU=")</f>
        <v>#REF!</v>
      </c>
      <c r="HG1" t="e">
        <f>AND(#REF!,"AAAAAHfevtY=")</f>
        <v>#REF!</v>
      </c>
      <c r="HH1" t="e">
        <f>AND(#REF!,"AAAAAHfevtc=")</f>
        <v>#REF!</v>
      </c>
      <c r="HI1" t="e">
        <f>AND(#REF!,"AAAAAHfevtg=")</f>
        <v>#REF!</v>
      </c>
      <c r="HJ1" t="e">
        <f>AND(#REF!,"AAAAAHfevtk=")</f>
        <v>#REF!</v>
      </c>
      <c r="HK1" t="e">
        <f>AND(#REF!,"AAAAAHfevto=")</f>
        <v>#REF!</v>
      </c>
      <c r="HL1" t="e">
        <f>AND(#REF!,"AAAAAHfevts=")</f>
        <v>#REF!</v>
      </c>
      <c r="HM1" t="e">
        <f>AND(#REF!,"AAAAAHfevtw=")</f>
        <v>#REF!</v>
      </c>
      <c r="HN1" t="e">
        <f>AND(#REF!,"AAAAAHfevt0=")</f>
        <v>#REF!</v>
      </c>
      <c r="HO1" t="e">
        <f>AND(#REF!,"AAAAAHfevt4=")</f>
        <v>#REF!</v>
      </c>
      <c r="HP1" t="e">
        <f>AND(#REF!,"AAAAAHfevt8=")</f>
        <v>#REF!</v>
      </c>
      <c r="HQ1" t="e">
        <f>AND(#REF!,"AAAAAHfevuA=")</f>
        <v>#REF!</v>
      </c>
      <c r="HR1" t="e">
        <f>AND(#REF!,"AAAAAHfevuE=")</f>
        <v>#REF!</v>
      </c>
      <c r="HS1" t="e">
        <f>AND(#REF!,"AAAAAHfevuI=")</f>
        <v>#REF!</v>
      </c>
      <c r="HT1" t="e">
        <f>AND(#REF!,"AAAAAHfevuM=")</f>
        <v>#REF!</v>
      </c>
      <c r="HU1" t="e">
        <f>AND(#REF!,"AAAAAHfevuQ=")</f>
        <v>#REF!</v>
      </c>
      <c r="HV1" t="e">
        <f>IF(#REF!,"AAAAAHfevuU=",0)</f>
        <v>#REF!</v>
      </c>
      <c r="HW1" t="e">
        <f>AND(#REF!,"AAAAAHfevuY=")</f>
        <v>#REF!</v>
      </c>
      <c r="HX1" t="e">
        <f>AND(#REF!,"AAAAAHfevuc=")</f>
        <v>#REF!</v>
      </c>
      <c r="HY1" t="e">
        <f>AND(#REF!,"AAAAAHfevug=")</f>
        <v>#REF!</v>
      </c>
      <c r="HZ1" t="e">
        <f>AND(#REF!,"AAAAAHfevuk=")</f>
        <v>#REF!</v>
      </c>
      <c r="IA1" t="e">
        <f>AND(#REF!,"AAAAAHfevuo=")</f>
        <v>#REF!</v>
      </c>
      <c r="IB1" t="e">
        <f>AND(#REF!,"AAAAAHfevus=")</f>
        <v>#REF!</v>
      </c>
      <c r="IC1" t="e">
        <f>AND(#REF!,"AAAAAHfevuw=")</f>
        <v>#REF!</v>
      </c>
      <c r="ID1" t="e">
        <f>AND(#REF!,"AAAAAHfevu0=")</f>
        <v>#REF!</v>
      </c>
      <c r="IE1" t="e">
        <f>AND(#REF!,"AAAAAHfevu4=")</f>
        <v>#REF!</v>
      </c>
      <c r="IF1" t="e">
        <f>AND(#REF!,"AAAAAHfevu8=")</f>
        <v>#REF!</v>
      </c>
      <c r="IG1" t="e">
        <f>AND(#REF!,"AAAAAHfevvA=")</f>
        <v>#REF!</v>
      </c>
      <c r="IH1" t="e">
        <f>AND(#REF!,"AAAAAHfevvE=")</f>
        <v>#REF!</v>
      </c>
      <c r="II1" t="e">
        <f>AND(#REF!,"AAAAAHfevvI=")</f>
        <v>#REF!</v>
      </c>
      <c r="IJ1" t="e">
        <f>AND(#REF!,"AAAAAHfevvM=")</f>
        <v>#REF!</v>
      </c>
      <c r="IK1" t="e">
        <f>AND(#REF!,"AAAAAHfevvQ=")</f>
        <v>#REF!</v>
      </c>
      <c r="IL1" t="e">
        <f>AND(#REF!,"AAAAAHfevvU=")</f>
        <v>#REF!</v>
      </c>
      <c r="IM1" t="e">
        <f>AND(#REF!,"AAAAAHfevvY=")</f>
        <v>#REF!</v>
      </c>
      <c r="IN1" t="e">
        <f>AND(#REF!,"AAAAAHfevvc=")</f>
        <v>#REF!</v>
      </c>
      <c r="IO1" t="e">
        <f>AND(#REF!,"AAAAAHfevvg=")</f>
        <v>#REF!</v>
      </c>
      <c r="IP1" t="e">
        <f>AND(#REF!,"AAAAAHfevvk=")</f>
        <v>#REF!</v>
      </c>
      <c r="IQ1" t="e">
        <f>AND(#REF!,"AAAAAHfevvo=")</f>
        <v>#REF!</v>
      </c>
      <c r="IR1" t="e">
        <f>AND(#REF!,"AAAAAHfevvs=")</f>
        <v>#REF!</v>
      </c>
      <c r="IS1" t="e">
        <f>IF(#REF!,"AAAAAHfevvw=",0)</f>
        <v>#REF!</v>
      </c>
      <c r="IT1" t="e">
        <f>AND(#REF!,"AAAAAHfevv0=")</f>
        <v>#REF!</v>
      </c>
      <c r="IU1" t="e">
        <f>AND(#REF!,"AAAAAHfevv4=")</f>
        <v>#REF!</v>
      </c>
      <c r="IV1" t="e">
        <f>AND(#REF!,"AAAAAHfevv8=")</f>
        <v>#REF!</v>
      </c>
    </row>
    <row r="2" spans="1:256">
      <c r="A2" t="e">
        <f>AND(#REF!,"AAAAAC9PVQA=")</f>
        <v>#REF!</v>
      </c>
      <c r="B2" t="e">
        <f>AND(#REF!,"AAAAAC9PVQE=")</f>
        <v>#REF!</v>
      </c>
      <c r="C2" t="e">
        <f>AND(#REF!,"AAAAAC9PVQI=")</f>
        <v>#REF!</v>
      </c>
      <c r="D2" t="e">
        <f>AND(#REF!,"AAAAAC9PVQM=")</f>
        <v>#REF!</v>
      </c>
      <c r="E2" t="e">
        <f>AND(#REF!,"AAAAAC9PVQQ=")</f>
        <v>#REF!</v>
      </c>
      <c r="F2" t="e">
        <f>AND(#REF!,"AAAAAC9PVQU=")</f>
        <v>#REF!</v>
      </c>
      <c r="G2" t="e">
        <f>AND(#REF!,"AAAAAC9PVQY=")</f>
        <v>#REF!</v>
      </c>
      <c r="H2" t="e">
        <f>AND(#REF!,"AAAAAC9PVQc=")</f>
        <v>#REF!</v>
      </c>
      <c r="I2" t="e">
        <f>AND(#REF!,"AAAAAC9PVQg=")</f>
        <v>#REF!</v>
      </c>
      <c r="J2" t="e">
        <f>AND(#REF!,"AAAAAC9PVQk=")</f>
        <v>#REF!</v>
      </c>
      <c r="K2" t="e">
        <f>AND(#REF!,"AAAAAC9PVQo=")</f>
        <v>#REF!</v>
      </c>
      <c r="L2" t="e">
        <f>AND(#REF!,"AAAAAC9PVQs=")</f>
        <v>#REF!</v>
      </c>
      <c r="M2" t="e">
        <f>AND(#REF!,"AAAAAC9PVQw=")</f>
        <v>#REF!</v>
      </c>
      <c r="N2" t="e">
        <f>AND(#REF!,"AAAAAC9PVQ0=")</f>
        <v>#REF!</v>
      </c>
      <c r="O2" t="e">
        <f>AND(#REF!,"AAAAAC9PVQ4=")</f>
        <v>#REF!</v>
      </c>
      <c r="P2" t="e">
        <f>AND(#REF!,"AAAAAC9PVQ8=")</f>
        <v>#REF!</v>
      </c>
      <c r="Q2" t="e">
        <f>AND(#REF!,"AAAAAC9PVRA=")</f>
        <v>#REF!</v>
      </c>
      <c r="R2" t="e">
        <f>AND(#REF!,"AAAAAC9PVRE=")</f>
        <v>#REF!</v>
      </c>
      <c r="S2" t="e">
        <f>AND(#REF!,"AAAAAC9PVRI=")</f>
        <v>#REF!</v>
      </c>
      <c r="T2" t="e">
        <f>IF(#REF!,"AAAAAC9PVRM=",0)</f>
        <v>#REF!</v>
      </c>
      <c r="U2" t="e">
        <f>AND(#REF!,"AAAAAC9PVRQ=")</f>
        <v>#REF!</v>
      </c>
      <c r="V2" t="e">
        <f>AND(#REF!,"AAAAAC9PVRU=")</f>
        <v>#REF!</v>
      </c>
      <c r="W2" t="e">
        <f>AND(#REF!,"AAAAAC9PVRY=")</f>
        <v>#REF!</v>
      </c>
      <c r="X2" t="e">
        <f>AND(#REF!,"AAAAAC9PVRc=")</f>
        <v>#REF!</v>
      </c>
      <c r="Y2" t="e">
        <f>AND(#REF!,"AAAAAC9PVRg=")</f>
        <v>#REF!</v>
      </c>
      <c r="Z2" t="e">
        <f>AND(#REF!,"AAAAAC9PVRk=")</f>
        <v>#REF!</v>
      </c>
      <c r="AA2" t="e">
        <f>AND(#REF!,"AAAAAC9PVRo=")</f>
        <v>#REF!</v>
      </c>
      <c r="AB2" t="e">
        <f>AND(#REF!,"AAAAAC9PVRs=")</f>
        <v>#REF!</v>
      </c>
      <c r="AC2" t="e">
        <f>AND(#REF!,"AAAAAC9PVRw=")</f>
        <v>#REF!</v>
      </c>
      <c r="AD2" t="e">
        <f>AND(#REF!,"AAAAAC9PVR0=")</f>
        <v>#REF!</v>
      </c>
      <c r="AE2" t="e">
        <f>AND(#REF!,"AAAAAC9PVR4=")</f>
        <v>#REF!</v>
      </c>
      <c r="AF2" t="e">
        <f>AND(#REF!,"AAAAAC9PVR8=")</f>
        <v>#REF!</v>
      </c>
      <c r="AG2" t="e">
        <f>AND(#REF!,"AAAAAC9PVSA=")</f>
        <v>#REF!</v>
      </c>
      <c r="AH2" t="e">
        <f>AND(#REF!,"AAAAAC9PVSE=")</f>
        <v>#REF!</v>
      </c>
      <c r="AI2" t="e">
        <f>AND(#REF!,"AAAAAC9PVSI=")</f>
        <v>#REF!</v>
      </c>
      <c r="AJ2" t="e">
        <f>AND(#REF!,"AAAAAC9PVSM=")</f>
        <v>#REF!</v>
      </c>
      <c r="AK2" t="e">
        <f>AND(#REF!,"AAAAAC9PVSQ=")</f>
        <v>#REF!</v>
      </c>
      <c r="AL2" t="e">
        <f>AND(#REF!,"AAAAAC9PVSU=")</f>
        <v>#REF!</v>
      </c>
      <c r="AM2" t="e">
        <f>AND(#REF!,"AAAAAC9PVSY=")</f>
        <v>#REF!</v>
      </c>
      <c r="AN2" t="e">
        <f>AND(#REF!,"AAAAAC9PVSc=")</f>
        <v>#REF!</v>
      </c>
      <c r="AO2" t="e">
        <f>AND(#REF!,"AAAAAC9PVSg=")</f>
        <v>#REF!</v>
      </c>
      <c r="AP2" t="e">
        <f>AND(#REF!,"AAAAAC9PVSk=")</f>
        <v>#REF!</v>
      </c>
      <c r="AQ2" t="e">
        <f>IF(#REF!,"AAAAAC9PVSo=",0)</f>
        <v>#REF!</v>
      </c>
      <c r="AR2" t="e">
        <f>AND(#REF!,"AAAAAC9PVSs=")</f>
        <v>#REF!</v>
      </c>
      <c r="AS2" t="e">
        <f>AND(#REF!,"AAAAAC9PVSw=")</f>
        <v>#REF!</v>
      </c>
      <c r="AT2" t="e">
        <f>AND(#REF!,"AAAAAC9PVS0=")</f>
        <v>#REF!</v>
      </c>
      <c r="AU2" t="e">
        <f>AND(#REF!,"AAAAAC9PVS4=")</f>
        <v>#REF!</v>
      </c>
      <c r="AV2" t="e">
        <f>AND(#REF!,"AAAAAC9PVS8=")</f>
        <v>#REF!</v>
      </c>
      <c r="AW2" t="e">
        <f>AND(#REF!,"AAAAAC9PVTA=")</f>
        <v>#REF!</v>
      </c>
      <c r="AX2" t="e">
        <f>AND(#REF!,"AAAAAC9PVTE=")</f>
        <v>#REF!</v>
      </c>
      <c r="AY2" t="e">
        <f>AND(#REF!,"AAAAAC9PVTI=")</f>
        <v>#REF!</v>
      </c>
      <c r="AZ2" t="e">
        <f>AND(#REF!,"AAAAAC9PVTM=")</f>
        <v>#REF!</v>
      </c>
      <c r="BA2" t="e">
        <f>AND(#REF!,"AAAAAC9PVTQ=")</f>
        <v>#REF!</v>
      </c>
      <c r="BB2" t="e">
        <f>AND(#REF!,"AAAAAC9PVTU=")</f>
        <v>#REF!</v>
      </c>
      <c r="BC2" t="e">
        <f>AND(#REF!,"AAAAAC9PVTY=")</f>
        <v>#REF!</v>
      </c>
      <c r="BD2" t="e">
        <f>AND(#REF!,"AAAAAC9PVTc=")</f>
        <v>#REF!</v>
      </c>
      <c r="BE2" t="e">
        <f>AND(#REF!,"AAAAAC9PVTg=")</f>
        <v>#REF!</v>
      </c>
      <c r="BF2" t="e">
        <f>AND(#REF!,"AAAAAC9PVTk=")</f>
        <v>#REF!</v>
      </c>
      <c r="BG2" t="e">
        <f>AND(#REF!,"AAAAAC9PVTo=")</f>
        <v>#REF!</v>
      </c>
      <c r="BH2" t="e">
        <f>AND(#REF!,"AAAAAC9PVTs=")</f>
        <v>#REF!</v>
      </c>
      <c r="BI2" t="e">
        <f>AND(#REF!,"AAAAAC9PVTw=")</f>
        <v>#REF!</v>
      </c>
      <c r="BJ2" t="e">
        <f>AND(#REF!,"AAAAAC9PVT0=")</f>
        <v>#REF!</v>
      </c>
      <c r="BK2" t="e">
        <f>AND(#REF!,"AAAAAC9PVT4=")</f>
        <v>#REF!</v>
      </c>
      <c r="BL2" t="e">
        <f>AND(#REF!,"AAAAAC9PVT8=")</f>
        <v>#REF!</v>
      </c>
      <c r="BM2" t="e">
        <f>AND(#REF!,"AAAAAC9PVUA=")</f>
        <v>#REF!</v>
      </c>
      <c r="BN2" t="e">
        <f>IF(#REF!,"AAAAAC9PVUE=",0)</f>
        <v>#REF!</v>
      </c>
      <c r="BO2" t="e">
        <f>AND(#REF!,"AAAAAC9PVUI=")</f>
        <v>#REF!</v>
      </c>
      <c r="BP2" t="e">
        <f>AND(#REF!,"AAAAAC9PVUM=")</f>
        <v>#REF!</v>
      </c>
      <c r="BQ2" t="e">
        <f>AND(#REF!,"AAAAAC9PVUQ=")</f>
        <v>#REF!</v>
      </c>
      <c r="BR2" t="e">
        <f>AND(#REF!,"AAAAAC9PVUU=")</f>
        <v>#REF!</v>
      </c>
      <c r="BS2" t="e">
        <f>AND(#REF!,"AAAAAC9PVUY=")</f>
        <v>#REF!</v>
      </c>
      <c r="BT2" t="e">
        <f>AND(#REF!,"AAAAAC9PVUc=")</f>
        <v>#REF!</v>
      </c>
      <c r="BU2" t="e">
        <f>AND(#REF!,"AAAAAC9PVUg=")</f>
        <v>#REF!</v>
      </c>
      <c r="BV2" t="e">
        <f>AND(#REF!,"AAAAAC9PVUk=")</f>
        <v>#REF!</v>
      </c>
      <c r="BW2" t="e">
        <f>AND(#REF!,"AAAAAC9PVUo=")</f>
        <v>#REF!</v>
      </c>
      <c r="BX2" t="e">
        <f>AND(#REF!,"AAAAAC9PVUs=")</f>
        <v>#REF!</v>
      </c>
      <c r="BY2" t="e">
        <f>AND(#REF!,"AAAAAC9PVUw=")</f>
        <v>#REF!</v>
      </c>
      <c r="BZ2" t="e">
        <f>AND(#REF!,"AAAAAC9PVU0=")</f>
        <v>#REF!</v>
      </c>
      <c r="CA2" t="e">
        <f>AND(#REF!,"AAAAAC9PVU4=")</f>
        <v>#REF!</v>
      </c>
      <c r="CB2" t="e">
        <f>AND(#REF!,"AAAAAC9PVU8=")</f>
        <v>#REF!</v>
      </c>
      <c r="CC2" t="e">
        <f>AND(#REF!,"AAAAAC9PVVA=")</f>
        <v>#REF!</v>
      </c>
      <c r="CD2" t="e">
        <f>AND(#REF!,"AAAAAC9PVVE=")</f>
        <v>#REF!</v>
      </c>
      <c r="CE2" t="e">
        <f>AND(#REF!,"AAAAAC9PVVI=")</f>
        <v>#REF!</v>
      </c>
      <c r="CF2" t="e">
        <f>AND(#REF!,"AAAAAC9PVVM=")</f>
        <v>#REF!</v>
      </c>
      <c r="CG2" t="e">
        <f>AND(#REF!,"AAAAAC9PVVQ=")</f>
        <v>#REF!</v>
      </c>
      <c r="CH2" t="e">
        <f>AND(#REF!,"AAAAAC9PVVU=")</f>
        <v>#REF!</v>
      </c>
      <c r="CI2" t="e">
        <f>AND(#REF!,"AAAAAC9PVVY=")</f>
        <v>#REF!</v>
      </c>
      <c r="CJ2" t="e">
        <f>AND(#REF!,"AAAAAC9PVVc=")</f>
        <v>#REF!</v>
      </c>
      <c r="CK2" t="e">
        <f>IF(#REF!,"AAAAAC9PVVg=",0)</f>
        <v>#REF!</v>
      </c>
      <c r="CL2" t="e">
        <f>AND(#REF!,"AAAAAC9PVVk=")</f>
        <v>#REF!</v>
      </c>
      <c r="CM2" t="e">
        <f>AND(#REF!,"AAAAAC9PVVo=")</f>
        <v>#REF!</v>
      </c>
      <c r="CN2" t="e">
        <f>AND(#REF!,"AAAAAC9PVVs=")</f>
        <v>#REF!</v>
      </c>
      <c r="CO2" t="e">
        <f>AND(#REF!,"AAAAAC9PVVw=")</f>
        <v>#REF!</v>
      </c>
      <c r="CP2" t="e">
        <f>AND(#REF!,"AAAAAC9PVV0=")</f>
        <v>#REF!</v>
      </c>
      <c r="CQ2" t="e">
        <f>AND(#REF!,"AAAAAC9PVV4=")</f>
        <v>#REF!</v>
      </c>
      <c r="CR2" t="e">
        <f>AND(#REF!,"AAAAAC9PVV8=")</f>
        <v>#REF!</v>
      </c>
      <c r="CS2" t="e">
        <f>AND(#REF!,"AAAAAC9PVWA=")</f>
        <v>#REF!</v>
      </c>
      <c r="CT2" t="e">
        <f>AND(#REF!,"AAAAAC9PVWE=")</f>
        <v>#REF!</v>
      </c>
      <c r="CU2" t="e">
        <f>AND(#REF!,"AAAAAC9PVWI=")</f>
        <v>#REF!</v>
      </c>
      <c r="CV2" t="e">
        <f>AND(#REF!,"AAAAAC9PVWM=")</f>
        <v>#REF!</v>
      </c>
      <c r="CW2" t="e">
        <f>AND(#REF!,"AAAAAC9PVWQ=")</f>
        <v>#REF!</v>
      </c>
      <c r="CX2" t="e">
        <f>AND(#REF!,"AAAAAC9PVWU=")</f>
        <v>#REF!</v>
      </c>
      <c r="CY2" t="e">
        <f>AND(#REF!,"AAAAAC9PVWY=")</f>
        <v>#REF!</v>
      </c>
      <c r="CZ2" t="e">
        <f>AND(#REF!,"AAAAAC9PVWc=")</f>
        <v>#REF!</v>
      </c>
      <c r="DA2" t="e">
        <f>AND(#REF!,"AAAAAC9PVWg=")</f>
        <v>#REF!</v>
      </c>
      <c r="DB2" t="e">
        <f>AND(#REF!,"AAAAAC9PVWk=")</f>
        <v>#REF!</v>
      </c>
      <c r="DC2" t="e">
        <f>AND(#REF!,"AAAAAC9PVWo=")</f>
        <v>#REF!</v>
      </c>
      <c r="DD2" t="e">
        <f>AND(#REF!,"AAAAAC9PVWs=")</f>
        <v>#REF!</v>
      </c>
      <c r="DE2" t="e">
        <f>AND(#REF!,"AAAAAC9PVWw=")</f>
        <v>#REF!</v>
      </c>
      <c r="DF2" t="e">
        <f>AND(#REF!,"AAAAAC9PVW0=")</f>
        <v>#REF!</v>
      </c>
      <c r="DG2" t="e">
        <f>AND(#REF!,"AAAAAC9PVW4=")</f>
        <v>#REF!</v>
      </c>
      <c r="DH2" t="e">
        <f>IF(#REF!,"AAAAAC9PVW8=",0)</f>
        <v>#REF!</v>
      </c>
      <c r="DI2" t="e">
        <f>AND(#REF!,"AAAAAC9PVXA=")</f>
        <v>#REF!</v>
      </c>
      <c r="DJ2" t="e">
        <f>AND(#REF!,"AAAAAC9PVXE=")</f>
        <v>#REF!</v>
      </c>
      <c r="DK2" t="e">
        <f>AND(#REF!,"AAAAAC9PVXI=")</f>
        <v>#REF!</v>
      </c>
      <c r="DL2" t="e">
        <f>AND(#REF!,"AAAAAC9PVXM=")</f>
        <v>#REF!</v>
      </c>
      <c r="DM2" t="e">
        <f>AND(#REF!,"AAAAAC9PVXQ=")</f>
        <v>#REF!</v>
      </c>
      <c r="DN2" t="e">
        <f>AND(#REF!,"AAAAAC9PVXU=")</f>
        <v>#REF!</v>
      </c>
      <c r="DO2" t="e">
        <f>AND(#REF!,"AAAAAC9PVXY=")</f>
        <v>#REF!</v>
      </c>
      <c r="DP2" t="e">
        <f>AND(#REF!,"AAAAAC9PVXc=")</f>
        <v>#REF!</v>
      </c>
      <c r="DQ2" t="e">
        <f>AND(#REF!,"AAAAAC9PVXg=")</f>
        <v>#REF!</v>
      </c>
      <c r="DR2" t="e">
        <f>AND(#REF!,"AAAAAC9PVXk=")</f>
        <v>#REF!</v>
      </c>
      <c r="DS2" t="e">
        <f>AND(#REF!,"AAAAAC9PVXo=")</f>
        <v>#REF!</v>
      </c>
      <c r="DT2" t="e">
        <f>AND(#REF!,"AAAAAC9PVXs=")</f>
        <v>#REF!</v>
      </c>
      <c r="DU2" t="e">
        <f>AND(#REF!,"AAAAAC9PVXw=")</f>
        <v>#REF!</v>
      </c>
      <c r="DV2" t="e">
        <f>AND(#REF!,"AAAAAC9PVX0=")</f>
        <v>#REF!</v>
      </c>
      <c r="DW2" t="e">
        <f>AND(#REF!,"AAAAAC9PVX4=")</f>
        <v>#REF!</v>
      </c>
      <c r="DX2" t="e">
        <f>AND(#REF!,"AAAAAC9PVX8=")</f>
        <v>#REF!</v>
      </c>
      <c r="DY2" t="e">
        <f>AND(#REF!,"AAAAAC9PVYA=")</f>
        <v>#REF!</v>
      </c>
      <c r="DZ2" t="e">
        <f>AND(#REF!,"AAAAAC9PVYE=")</f>
        <v>#REF!</v>
      </c>
      <c r="EA2" t="e">
        <f>AND(#REF!,"AAAAAC9PVYI=")</f>
        <v>#REF!</v>
      </c>
      <c r="EB2" t="e">
        <f>AND(#REF!,"AAAAAC9PVYM=")</f>
        <v>#REF!</v>
      </c>
      <c r="EC2" t="e">
        <f>AND(#REF!,"AAAAAC9PVYQ=")</f>
        <v>#REF!</v>
      </c>
      <c r="ED2" t="e">
        <f>AND(#REF!,"AAAAAC9PVYU=")</f>
        <v>#REF!</v>
      </c>
      <c r="EE2" t="e">
        <f>IF(#REF!,"AAAAAC9PVYY=",0)</f>
        <v>#REF!</v>
      </c>
      <c r="EF2" t="e">
        <f>AND(#REF!,"AAAAAC9PVYc=")</f>
        <v>#REF!</v>
      </c>
      <c r="EG2" t="e">
        <f>AND(#REF!,"AAAAAC9PVYg=")</f>
        <v>#REF!</v>
      </c>
      <c r="EH2" t="e">
        <f>AND(#REF!,"AAAAAC9PVYk=")</f>
        <v>#REF!</v>
      </c>
      <c r="EI2" t="e">
        <f>AND(#REF!,"AAAAAC9PVYo=")</f>
        <v>#REF!</v>
      </c>
      <c r="EJ2" t="e">
        <f>AND(#REF!,"AAAAAC9PVYs=")</f>
        <v>#REF!</v>
      </c>
      <c r="EK2" t="e">
        <f>AND(#REF!,"AAAAAC9PVYw=")</f>
        <v>#REF!</v>
      </c>
      <c r="EL2" t="e">
        <f>AND(#REF!,"AAAAAC9PVY0=")</f>
        <v>#REF!</v>
      </c>
      <c r="EM2" t="e">
        <f>AND(#REF!,"AAAAAC9PVY4=")</f>
        <v>#REF!</v>
      </c>
      <c r="EN2" t="e">
        <f>AND(#REF!,"AAAAAC9PVY8=")</f>
        <v>#REF!</v>
      </c>
      <c r="EO2" t="e">
        <f>AND(#REF!,"AAAAAC9PVZA=")</f>
        <v>#REF!</v>
      </c>
      <c r="EP2" t="e">
        <f>AND(#REF!,"AAAAAC9PVZE=")</f>
        <v>#REF!</v>
      </c>
      <c r="EQ2" t="e">
        <f>AND(#REF!,"AAAAAC9PVZI=")</f>
        <v>#REF!</v>
      </c>
      <c r="ER2" t="e">
        <f>AND(#REF!,"AAAAAC9PVZM=")</f>
        <v>#REF!</v>
      </c>
      <c r="ES2" t="e">
        <f>AND(#REF!,"AAAAAC9PVZQ=")</f>
        <v>#REF!</v>
      </c>
      <c r="ET2" t="e">
        <f>AND(#REF!,"AAAAAC9PVZU=")</f>
        <v>#REF!</v>
      </c>
      <c r="EU2" t="e">
        <f>AND(#REF!,"AAAAAC9PVZY=")</f>
        <v>#REF!</v>
      </c>
      <c r="EV2" t="e">
        <f>AND(#REF!,"AAAAAC9PVZc=")</f>
        <v>#REF!</v>
      </c>
      <c r="EW2" t="e">
        <f>AND(#REF!,"AAAAAC9PVZg=")</f>
        <v>#REF!</v>
      </c>
      <c r="EX2" t="e">
        <f>AND(#REF!,"AAAAAC9PVZk=")</f>
        <v>#REF!</v>
      </c>
      <c r="EY2" t="e">
        <f>AND(#REF!,"AAAAAC9PVZo=")</f>
        <v>#REF!</v>
      </c>
      <c r="EZ2" t="e">
        <f>AND(#REF!,"AAAAAC9PVZs=")</f>
        <v>#REF!</v>
      </c>
      <c r="FA2" t="e">
        <f>AND(#REF!,"AAAAAC9PVZw=")</f>
        <v>#REF!</v>
      </c>
      <c r="FB2" t="e">
        <f>IF(#REF!,"AAAAAC9PVZ0=",0)</f>
        <v>#REF!</v>
      </c>
      <c r="FC2" t="e">
        <f>AND(#REF!,"AAAAAC9PVZ4=")</f>
        <v>#REF!</v>
      </c>
      <c r="FD2" t="e">
        <f>AND(#REF!,"AAAAAC9PVZ8=")</f>
        <v>#REF!</v>
      </c>
      <c r="FE2" t="e">
        <f>AND(#REF!,"AAAAAC9PVaA=")</f>
        <v>#REF!</v>
      </c>
      <c r="FF2" t="e">
        <f>AND(#REF!,"AAAAAC9PVaE=")</f>
        <v>#REF!</v>
      </c>
      <c r="FG2" t="e">
        <f>AND(#REF!,"AAAAAC9PVaI=")</f>
        <v>#REF!</v>
      </c>
      <c r="FH2" t="e">
        <f>AND(#REF!,"AAAAAC9PVaM=")</f>
        <v>#REF!</v>
      </c>
      <c r="FI2" t="e">
        <f>AND(#REF!,"AAAAAC9PVaQ=")</f>
        <v>#REF!</v>
      </c>
      <c r="FJ2" t="e">
        <f>AND(#REF!,"AAAAAC9PVaU=")</f>
        <v>#REF!</v>
      </c>
      <c r="FK2" t="e">
        <f>AND(#REF!,"AAAAAC9PVaY=")</f>
        <v>#REF!</v>
      </c>
      <c r="FL2" t="e">
        <f>AND(#REF!,"AAAAAC9PVac=")</f>
        <v>#REF!</v>
      </c>
      <c r="FM2" t="e">
        <f>AND(#REF!,"AAAAAC9PVag=")</f>
        <v>#REF!</v>
      </c>
      <c r="FN2" t="e">
        <f>AND(#REF!,"AAAAAC9PVak=")</f>
        <v>#REF!</v>
      </c>
      <c r="FO2" t="e">
        <f>AND(#REF!,"AAAAAC9PVao=")</f>
        <v>#REF!</v>
      </c>
      <c r="FP2" t="e">
        <f>AND(#REF!,"AAAAAC9PVas=")</f>
        <v>#REF!</v>
      </c>
      <c r="FQ2" t="e">
        <f>AND(#REF!,"AAAAAC9PVaw=")</f>
        <v>#REF!</v>
      </c>
      <c r="FR2" t="e">
        <f>AND(#REF!,"AAAAAC9PVa0=")</f>
        <v>#REF!</v>
      </c>
      <c r="FS2" t="e">
        <f>AND(#REF!,"AAAAAC9PVa4=")</f>
        <v>#REF!</v>
      </c>
      <c r="FT2" t="e">
        <f>AND(#REF!,"AAAAAC9PVa8=")</f>
        <v>#REF!</v>
      </c>
      <c r="FU2" t="e">
        <f>AND(#REF!,"AAAAAC9PVbA=")</f>
        <v>#REF!</v>
      </c>
      <c r="FV2" t="e">
        <f>AND(#REF!,"AAAAAC9PVbE=")</f>
        <v>#REF!</v>
      </c>
      <c r="FW2" t="e">
        <f>AND(#REF!,"AAAAAC9PVbI=")</f>
        <v>#REF!</v>
      </c>
      <c r="FX2" t="e">
        <f>AND(#REF!,"AAAAAC9PVbM=")</f>
        <v>#REF!</v>
      </c>
      <c r="FY2" t="e">
        <f>IF(#REF!,"AAAAAC9PVbQ=",0)</f>
        <v>#REF!</v>
      </c>
      <c r="FZ2" t="e">
        <f>AND(#REF!,"AAAAAC9PVbU=")</f>
        <v>#REF!</v>
      </c>
      <c r="GA2" t="e">
        <f>AND(#REF!,"AAAAAC9PVbY=")</f>
        <v>#REF!</v>
      </c>
      <c r="GB2" t="e">
        <f>AND(#REF!,"AAAAAC9PVbc=")</f>
        <v>#REF!</v>
      </c>
      <c r="GC2" t="e">
        <f>AND(#REF!,"AAAAAC9PVbg=")</f>
        <v>#REF!</v>
      </c>
      <c r="GD2" t="e">
        <f>AND(#REF!,"AAAAAC9PVbk=")</f>
        <v>#REF!</v>
      </c>
      <c r="GE2" t="e">
        <f>AND(#REF!,"AAAAAC9PVbo=")</f>
        <v>#REF!</v>
      </c>
      <c r="GF2" t="e">
        <f>AND(#REF!,"AAAAAC9PVbs=")</f>
        <v>#REF!</v>
      </c>
      <c r="GG2" t="e">
        <f>AND(#REF!,"AAAAAC9PVbw=")</f>
        <v>#REF!</v>
      </c>
      <c r="GH2" t="e">
        <f>AND(#REF!,"AAAAAC9PVb0=")</f>
        <v>#REF!</v>
      </c>
      <c r="GI2" t="e">
        <f>AND(#REF!,"AAAAAC9PVb4=")</f>
        <v>#REF!</v>
      </c>
      <c r="GJ2" t="e">
        <f>AND(#REF!,"AAAAAC9PVb8=")</f>
        <v>#REF!</v>
      </c>
      <c r="GK2" t="e">
        <f>AND(#REF!,"AAAAAC9PVcA=")</f>
        <v>#REF!</v>
      </c>
      <c r="GL2" t="e">
        <f>AND(#REF!,"AAAAAC9PVcE=")</f>
        <v>#REF!</v>
      </c>
      <c r="GM2" t="e">
        <f>AND(#REF!,"AAAAAC9PVcI=")</f>
        <v>#REF!</v>
      </c>
      <c r="GN2" t="e">
        <f>AND(#REF!,"AAAAAC9PVcM=")</f>
        <v>#REF!</v>
      </c>
      <c r="GO2" t="e">
        <f>AND(#REF!,"AAAAAC9PVcQ=")</f>
        <v>#REF!</v>
      </c>
      <c r="GP2" t="e">
        <f>AND(#REF!,"AAAAAC9PVcU=")</f>
        <v>#REF!</v>
      </c>
      <c r="GQ2" t="e">
        <f>AND(#REF!,"AAAAAC9PVcY=")</f>
        <v>#REF!</v>
      </c>
      <c r="GR2" t="e">
        <f>AND(#REF!,"AAAAAC9PVcc=")</f>
        <v>#REF!</v>
      </c>
      <c r="GS2" t="e">
        <f>AND(#REF!,"AAAAAC9PVcg=")</f>
        <v>#REF!</v>
      </c>
      <c r="GT2" t="e">
        <f>AND(#REF!,"AAAAAC9PVck=")</f>
        <v>#REF!</v>
      </c>
      <c r="GU2" t="e">
        <f>AND(#REF!,"AAAAAC9PVco=")</f>
        <v>#REF!</v>
      </c>
      <c r="GV2" t="e">
        <f>IF(#REF!,"AAAAAC9PVcs=",0)</f>
        <v>#REF!</v>
      </c>
      <c r="GW2" t="e">
        <f>AND(#REF!,"AAAAAC9PVcw=")</f>
        <v>#REF!</v>
      </c>
      <c r="GX2" t="e">
        <f>AND(#REF!,"AAAAAC9PVc0=")</f>
        <v>#REF!</v>
      </c>
      <c r="GY2" t="e">
        <f>AND(#REF!,"AAAAAC9PVc4=")</f>
        <v>#REF!</v>
      </c>
      <c r="GZ2" t="e">
        <f>AND(#REF!,"AAAAAC9PVc8=")</f>
        <v>#REF!</v>
      </c>
      <c r="HA2" t="e">
        <f>AND(#REF!,"AAAAAC9PVdA=")</f>
        <v>#REF!</v>
      </c>
      <c r="HB2" t="e">
        <f>AND(#REF!,"AAAAAC9PVdE=")</f>
        <v>#REF!</v>
      </c>
      <c r="HC2" t="e">
        <f>AND(#REF!,"AAAAAC9PVdI=")</f>
        <v>#REF!</v>
      </c>
      <c r="HD2" t="e">
        <f>AND(#REF!,"AAAAAC9PVdM=")</f>
        <v>#REF!</v>
      </c>
      <c r="HE2" t="e">
        <f>AND(#REF!,"AAAAAC9PVdQ=")</f>
        <v>#REF!</v>
      </c>
      <c r="HF2" t="e">
        <f>AND(#REF!,"AAAAAC9PVdU=")</f>
        <v>#REF!</v>
      </c>
      <c r="HG2" t="e">
        <f>AND(#REF!,"AAAAAC9PVdY=")</f>
        <v>#REF!</v>
      </c>
      <c r="HH2" t="e">
        <f>AND(#REF!,"AAAAAC9PVdc=")</f>
        <v>#REF!</v>
      </c>
      <c r="HI2" t="e">
        <f>AND(#REF!,"AAAAAC9PVdg=")</f>
        <v>#REF!</v>
      </c>
      <c r="HJ2" t="e">
        <f>AND(#REF!,"AAAAAC9PVdk=")</f>
        <v>#REF!</v>
      </c>
      <c r="HK2" t="e">
        <f>AND(#REF!,"AAAAAC9PVdo=")</f>
        <v>#REF!</v>
      </c>
      <c r="HL2" t="e">
        <f>AND(#REF!,"AAAAAC9PVds=")</f>
        <v>#REF!</v>
      </c>
      <c r="HM2" t="e">
        <f>AND(#REF!,"AAAAAC9PVdw=")</f>
        <v>#REF!</v>
      </c>
      <c r="HN2" t="e">
        <f>AND(#REF!,"AAAAAC9PVd0=")</f>
        <v>#REF!</v>
      </c>
      <c r="HO2" t="e">
        <f>AND(#REF!,"AAAAAC9PVd4=")</f>
        <v>#REF!</v>
      </c>
      <c r="HP2" t="e">
        <f>AND(#REF!,"AAAAAC9PVd8=")</f>
        <v>#REF!</v>
      </c>
      <c r="HQ2" t="e">
        <f>AND(#REF!,"AAAAAC9PVeA=")</f>
        <v>#REF!</v>
      </c>
      <c r="HR2" t="e">
        <f>AND(#REF!,"AAAAAC9PVeE=")</f>
        <v>#REF!</v>
      </c>
      <c r="HS2" t="e">
        <f>IF(#REF!,"AAAAAC9PVeI=",0)</f>
        <v>#REF!</v>
      </c>
      <c r="HT2" t="e">
        <f>AND(#REF!,"AAAAAC9PVeM=")</f>
        <v>#REF!</v>
      </c>
      <c r="HU2" t="e">
        <f>AND(#REF!,"AAAAAC9PVeQ=")</f>
        <v>#REF!</v>
      </c>
      <c r="HV2" t="e">
        <f>AND(#REF!,"AAAAAC9PVeU=")</f>
        <v>#REF!</v>
      </c>
      <c r="HW2" t="e">
        <f>AND(#REF!,"AAAAAC9PVeY=")</f>
        <v>#REF!</v>
      </c>
      <c r="HX2" t="e">
        <f>AND(#REF!,"AAAAAC9PVec=")</f>
        <v>#REF!</v>
      </c>
      <c r="HY2" t="e">
        <f>AND(#REF!,"AAAAAC9PVeg=")</f>
        <v>#REF!</v>
      </c>
      <c r="HZ2" t="e">
        <f>AND(#REF!,"AAAAAC9PVek=")</f>
        <v>#REF!</v>
      </c>
      <c r="IA2" t="e">
        <f>AND(#REF!,"AAAAAC9PVeo=")</f>
        <v>#REF!</v>
      </c>
      <c r="IB2" t="e">
        <f>AND(#REF!,"AAAAAC9PVes=")</f>
        <v>#REF!</v>
      </c>
      <c r="IC2" t="e">
        <f>AND(#REF!,"AAAAAC9PVew=")</f>
        <v>#REF!</v>
      </c>
      <c r="ID2" t="e">
        <f>AND(#REF!,"AAAAAC9PVe0=")</f>
        <v>#REF!</v>
      </c>
      <c r="IE2" t="e">
        <f>AND(#REF!,"AAAAAC9PVe4=")</f>
        <v>#REF!</v>
      </c>
      <c r="IF2" t="e">
        <f>AND(#REF!,"AAAAAC9PVe8=")</f>
        <v>#REF!</v>
      </c>
      <c r="IG2" t="e">
        <f>AND(#REF!,"AAAAAC9PVfA=")</f>
        <v>#REF!</v>
      </c>
      <c r="IH2" t="e">
        <f>AND(#REF!,"AAAAAC9PVfE=")</f>
        <v>#REF!</v>
      </c>
      <c r="II2" t="e">
        <f>AND(#REF!,"AAAAAC9PVfI=")</f>
        <v>#REF!</v>
      </c>
      <c r="IJ2" t="e">
        <f>AND(#REF!,"AAAAAC9PVfM=")</f>
        <v>#REF!</v>
      </c>
      <c r="IK2" t="e">
        <f>AND(#REF!,"AAAAAC9PVfQ=")</f>
        <v>#REF!</v>
      </c>
      <c r="IL2" t="e">
        <f>AND(#REF!,"AAAAAC9PVfU=")</f>
        <v>#REF!</v>
      </c>
      <c r="IM2" t="e">
        <f>AND(#REF!,"AAAAAC9PVfY=")</f>
        <v>#REF!</v>
      </c>
      <c r="IN2" t="e">
        <f>AND(#REF!,"AAAAAC9PVfc=")</f>
        <v>#REF!</v>
      </c>
      <c r="IO2" t="e">
        <f>AND(#REF!,"AAAAAC9PVfg=")</f>
        <v>#REF!</v>
      </c>
      <c r="IP2" t="e">
        <f>IF(#REF!,"AAAAAC9PVfk=",0)</f>
        <v>#REF!</v>
      </c>
      <c r="IQ2" t="e">
        <f>AND(#REF!,"AAAAAC9PVfo=")</f>
        <v>#REF!</v>
      </c>
      <c r="IR2" t="e">
        <f>AND(#REF!,"AAAAAC9PVfs=")</f>
        <v>#REF!</v>
      </c>
      <c r="IS2" t="e">
        <f>AND(#REF!,"AAAAAC9PVfw=")</f>
        <v>#REF!</v>
      </c>
      <c r="IT2" t="e">
        <f>AND(#REF!,"AAAAAC9PVf0=")</f>
        <v>#REF!</v>
      </c>
      <c r="IU2" t="e">
        <f>AND(#REF!,"AAAAAC9PVf4=")</f>
        <v>#REF!</v>
      </c>
      <c r="IV2" t="e">
        <f>AND(#REF!,"AAAAAC9PVf8=")</f>
        <v>#REF!</v>
      </c>
    </row>
    <row r="3" spans="1:256">
      <c r="A3" t="e">
        <f>AND(#REF!,"AAAAAGf3/wA=")</f>
        <v>#REF!</v>
      </c>
      <c r="B3" t="e">
        <f>AND(#REF!,"AAAAAGf3/wE=")</f>
        <v>#REF!</v>
      </c>
      <c r="C3" t="e">
        <f>AND(#REF!,"AAAAAGf3/wI=")</f>
        <v>#REF!</v>
      </c>
      <c r="D3" t="e">
        <f>AND(#REF!,"AAAAAGf3/wM=")</f>
        <v>#REF!</v>
      </c>
      <c r="E3" t="e">
        <f>AND(#REF!,"AAAAAGf3/wQ=")</f>
        <v>#REF!</v>
      </c>
      <c r="F3" t="e">
        <f>AND(#REF!,"AAAAAGf3/wU=")</f>
        <v>#REF!</v>
      </c>
      <c r="G3" t="e">
        <f>AND(#REF!,"AAAAAGf3/wY=")</f>
        <v>#REF!</v>
      </c>
      <c r="H3" t="e">
        <f>AND(#REF!,"AAAAAGf3/wc=")</f>
        <v>#REF!</v>
      </c>
      <c r="I3" t="e">
        <f>AND(#REF!,"AAAAAGf3/wg=")</f>
        <v>#REF!</v>
      </c>
      <c r="J3" t="e">
        <f>AND(#REF!,"AAAAAGf3/wk=")</f>
        <v>#REF!</v>
      </c>
      <c r="K3" t="e">
        <f>AND(#REF!,"AAAAAGf3/wo=")</f>
        <v>#REF!</v>
      </c>
      <c r="L3" t="e">
        <f>AND(#REF!,"AAAAAGf3/ws=")</f>
        <v>#REF!</v>
      </c>
      <c r="M3" t="e">
        <f>AND(#REF!,"AAAAAGf3/ww=")</f>
        <v>#REF!</v>
      </c>
      <c r="N3" t="e">
        <f>IF(#REF!,"AAAAAGf3/w0=",0)</f>
        <v>#REF!</v>
      </c>
      <c r="O3" t="e">
        <f>AND(#REF!,"AAAAAGf3/w4=")</f>
        <v>#REF!</v>
      </c>
      <c r="P3" t="e">
        <f>AND(#REF!,"AAAAAGf3/w8=")</f>
        <v>#REF!</v>
      </c>
      <c r="Q3" t="e">
        <f>AND(#REF!,"AAAAAGf3/xA=")</f>
        <v>#REF!</v>
      </c>
      <c r="R3" t="e">
        <f>AND(#REF!,"AAAAAGf3/xE=")</f>
        <v>#REF!</v>
      </c>
      <c r="S3" t="e">
        <f>AND(#REF!,"AAAAAGf3/xI=")</f>
        <v>#REF!</v>
      </c>
      <c r="T3" t="e">
        <f>AND(#REF!,"AAAAAGf3/xM=")</f>
        <v>#REF!</v>
      </c>
      <c r="U3" t="e">
        <f>AND(#REF!,"AAAAAGf3/xQ=")</f>
        <v>#REF!</v>
      </c>
      <c r="V3" t="e">
        <f>AND(#REF!,"AAAAAGf3/xU=")</f>
        <v>#REF!</v>
      </c>
      <c r="W3" t="e">
        <f>AND(#REF!,"AAAAAGf3/xY=")</f>
        <v>#REF!</v>
      </c>
      <c r="X3" t="e">
        <f>AND(#REF!,"AAAAAGf3/xc=")</f>
        <v>#REF!</v>
      </c>
      <c r="Y3" t="e">
        <f>AND(#REF!,"AAAAAGf3/xg=")</f>
        <v>#REF!</v>
      </c>
      <c r="Z3" t="e">
        <f>AND(#REF!,"AAAAAGf3/xk=")</f>
        <v>#REF!</v>
      </c>
      <c r="AA3" t="e">
        <f>AND(#REF!,"AAAAAGf3/xo=")</f>
        <v>#REF!</v>
      </c>
      <c r="AB3" t="e">
        <f>AND(#REF!,"AAAAAGf3/xs=")</f>
        <v>#REF!</v>
      </c>
      <c r="AC3" t="e">
        <f>AND(#REF!,"AAAAAGf3/xw=")</f>
        <v>#REF!</v>
      </c>
      <c r="AD3" t="e">
        <f>AND(#REF!,"AAAAAGf3/x0=")</f>
        <v>#REF!</v>
      </c>
      <c r="AE3" t="e">
        <f>AND(#REF!,"AAAAAGf3/x4=")</f>
        <v>#REF!</v>
      </c>
      <c r="AF3" t="e">
        <f>AND(#REF!,"AAAAAGf3/x8=")</f>
        <v>#REF!</v>
      </c>
      <c r="AG3" t="e">
        <f>AND(#REF!,"AAAAAGf3/yA=")</f>
        <v>#REF!</v>
      </c>
      <c r="AH3" t="e">
        <f>IF(#REF!,"AAAAAGf3/yE=",0)</f>
        <v>#REF!</v>
      </c>
      <c r="AI3" t="e">
        <f>IF(#REF!,"AAAAAGf3/yI=",0)</f>
        <v>#REF!</v>
      </c>
      <c r="AJ3" t="e">
        <f>IF(#REF!,"AAAAAGf3/yM=",0)</f>
        <v>#REF!</v>
      </c>
      <c r="AK3" t="e">
        <f>IF(#REF!,"AAAAAGf3/yQ=",0)</f>
        <v>#REF!</v>
      </c>
      <c r="AL3" t="e">
        <f>IF(#REF!,"AAAAAGf3/yU=",0)</f>
        <v>#REF!</v>
      </c>
      <c r="AM3" t="e">
        <f>IF(#REF!,"AAAAAGf3/yY=",0)</f>
        <v>#REF!</v>
      </c>
      <c r="AN3" t="e">
        <f>IF(#REF!,"AAAAAGf3/yc=",0)</f>
        <v>#REF!</v>
      </c>
      <c r="AO3" t="e">
        <f>IF(#REF!,"AAAAAGf3/yg=",0)</f>
        <v>#REF!</v>
      </c>
      <c r="AP3" t="e">
        <f>IF(#REF!,"AAAAAGf3/yk=",0)</f>
        <v>#REF!</v>
      </c>
      <c r="AQ3" t="e">
        <f>IF(#REF!,"AAAAAGf3/yo=",0)</f>
        <v>#REF!</v>
      </c>
      <c r="AR3" t="e">
        <f>IF(#REF!,"AAAAAGf3/ys=",0)</f>
        <v>#REF!</v>
      </c>
      <c r="AS3" t="e">
        <f>IF(#REF!,"AAAAAGf3/yw=",0)</f>
        <v>#REF!</v>
      </c>
      <c r="AT3" t="e">
        <f>IF(#REF!,"AAAAAGf3/y0=",0)</f>
        <v>#REF!</v>
      </c>
      <c r="AU3" t="e">
        <f>IF(#REF!,"AAAAAGf3/y4=",0)</f>
        <v>#REF!</v>
      </c>
      <c r="AV3" t="e">
        <f>IF(#REF!,"AAAAAGf3/y8=",0)</f>
        <v>#REF!</v>
      </c>
      <c r="AW3" t="e">
        <f>IF(#REF!,"AAAAAGf3/zA=",0)</f>
        <v>#REF!</v>
      </c>
      <c r="AX3" t="e">
        <f>IF(#REF!,"AAAAAGf3/zE=",0)</f>
        <v>#REF!</v>
      </c>
      <c r="AY3" t="e">
        <f>IF(#REF!,"AAAAAGf3/zI=",0)</f>
        <v>#REF!</v>
      </c>
      <c r="AZ3" t="e">
        <f>IF(#REF!,"AAAAAGf3/zM=",0)</f>
        <v>#REF!</v>
      </c>
      <c r="BA3" t="e">
        <f>IF(#REF!,"AAAAAGf3/zQ=",0)</f>
        <v>#REF!</v>
      </c>
      <c r="BB3" t="e">
        <f>IF(#REF!,"AAAAAGf3/zU=",0)</f>
        <v>#REF!</v>
      </c>
      <c r="BC3" t="e">
        <f>IF(#REF!,"AAAAAGf3/zY=",0)</f>
        <v>#REF!</v>
      </c>
      <c r="BD3" t="e">
        <f>IF(#REF!,"AAAAAGf3/zc=",0)</f>
        <v>#REF!</v>
      </c>
      <c r="BE3" t="e">
        <f>AND(#REF!,"AAAAAGf3/zg=")</f>
        <v>#REF!</v>
      </c>
      <c r="BF3" t="e">
        <f>AND(#REF!,"AAAAAGf3/zk=")</f>
        <v>#REF!</v>
      </c>
      <c r="BG3" t="e">
        <f>AND(#REF!,"AAAAAGf3/zo=")</f>
        <v>#REF!</v>
      </c>
      <c r="BH3" t="e">
        <f>AND(#REF!,"AAAAAGf3/zs=")</f>
        <v>#REF!</v>
      </c>
      <c r="BI3" t="e">
        <f>AND(#REF!,"AAAAAGf3/zw=")</f>
        <v>#REF!</v>
      </c>
      <c r="BJ3" t="e">
        <f>AND(#REF!,"AAAAAGf3/z0=")</f>
        <v>#REF!</v>
      </c>
      <c r="BK3" t="e">
        <f>AND(#REF!,"AAAAAGf3/z4=")</f>
        <v>#REF!</v>
      </c>
      <c r="BL3" t="e">
        <f>AND(#REF!,"AAAAAGf3/z8=")</f>
        <v>#REF!</v>
      </c>
      <c r="BM3" t="e">
        <f>AND(#REF!,"AAAAAGf3/0A=")</f>
        <v>#REF!</v>
      </c>
      <c r="BN3" t="e">
        <f>AND(#REF!,"AAAAAGf3/0E=")</f>
        <v>#REF!</v>
      </c>
      <c r="BO3" t="e">
        <f>AND(#REF!,"AAAAAGf3/0I=")</f>
        <v>#REF!</v>
      </c>
      <c r="BP3" t="e">
        <f>AND(#REF!,"AAAAAGf3/0M=")</f>
        <v>#REF!</v>
      </c>
      <c r="BQ3" t="e">
        <f>AND(#REF!,"AAAAAGf3/0Q=")</f>
        <v>#REF!</v>
      </c>
      <c r="BR3" t="e">
        <f>AND(#REF!,"AAAAAGf3/0U=")</f>
        <v>#REF!</v>
      </c>
      <c r="BS3" t="e">
        <f>AND(#REF!,"AAAAAGf3/0Y=")</f>
        <v>#REF!</v>
      </c>
      <c r="BT3" t="e">
        <f>AND(#REF!,"AAAAAGf3/0c=")</f>
        <v>#REF!</v>
      </c>
      <c r="BU3" t="e">
        <f>AND(#REF!,"AAAAAGf3/0g=")</f>
        <v>#REF!</v>
      </c>
      <c r="BV3" t="e">
        <f>AND(#REF!,"AAAAAGf3/0k=")</f>
        <v>#REF!</v>
      </c>
      <c r="BW3" t="e">
        <f>AND(#REF!,"AAAAAGf3/0o=")</f>
        <v>#REF!</v>
      </c>
      <c r="BX3" t="e">
        <f>AND(#REF!,"AAAAAGf3/0s=")</f>
        <v>#REF!</v>
      </c>
      <c r="BY3" t="e">
        <f>AND(#REF!,"AAAAAGf3/0w=")</f>
        <v>#REF!</v>
      </c>
      <c r="BZ3" t="e">
        <f>AND(#REF!,"AAAAAGf3/00=")</f>
        <v>#REF!</v>
      </c>
      <c r="CA3" t="e">
        <f>IF(#REF!,"AAAAAGf3/04=",0)</f>
        <v>#REF!</v>
      </c>
      <c r="CB3" t="e">
        <f>AND(#REF!,"AAAAAGf3/08=")</f>
        <v>#REF!</v>
      </c>
      <c r="CC3" t="e">
        <f>AND(#REF!,"AAAAAGf3/1A=")</f>
        <v>#REF!</v>
      </c>
      <c r="CD3" t="e">
        <f>AND(#REF!,"AAAAAGf3/1E=")</f>
        <v>#REF!</v>
      </c>
      <c r="CE3" t="e">
        <f>AND(#REF!,"AAAAAGf3/1I=")</f>
        <v>#REF!</v>
      </c>
      <c r="CF3" t="e">
        <f>AND(#REF!,"AAAAAGf3/1M=")</f>
        <v>#REF!</v>
      </c>
      <c r="CG3" t="e">
        <f>AND(#REF!,"AAAAAGf3/1Q=")</f>
        <v>#REF!</v>
      </c>
      <c r="CH3" t="e">
        <f>AND(#REF!,"AAAAAGf3/1U=")</f>
        <v>#REF!</v>
      </c>
      <c r="CI3" t="e">
        <f>AND(#REF!,"AAAAAGf3/1Y=")</f>
        <v>#REF!</v>
      </c>
      <c r="CJ3" t="e">
        <f>AND(#REF!,"AAAAAGf3/1c=")</f>
        <v>#REF!</v>
      </c>
      <c r="CK3" t="e">
        <f>AND(#REF!,"AAAAAGf3/1g=")</f>
        <v>#REF!</v>
      </c>
      <c r="CL3" t="e">
        <f>AND(#REF!,"AAAAAGf3/1k=")</f>
        <v>#REF!</v>
      </c>
      <c r="CM3" t="e">
        <f>AND(#REF!,"AAAAAGf3/1o=")</f>
        <v>#REF!</v>
      </c>
      <c r="CN3" t="e">
        <f>AND(#REF!,"AAAAAGf3/1s=")</f>
        <v>#REF!</v>
      </c>
      <c r="CO3" t="e">
        <f>AND(#REF!,"AAAAAGf3/1w=")</f>
        <v>#REF!</v>
      </c>
      <c r="CP3" t="e">
        <f>AND(#REF!,"AAAAAGf3/10=")</f>
        <v>#REF!</v>
      </c>
      <c r="CQ3" t="e">
        <f>AND(#REF!,"AAAAAGf3/14=")</f>
        <v>#REF!</v>
      </c>
      <c r="CR3" t="e">
        <f>AND(#REF!,"AAAAAGf3/18=")</f>
        <v>#REF!</v>
      </c>
      <c r="CS3" t="e">
        <f>AND(#REF!,"AAAAAGf3/2A=")</f>
        <v>#REF!</v>
      </c>
      <c r="CT3" t="e">
        <f>AND(#REF!,"AAAAAGf3/2E=")</f>
        <v>#REF!</v>
      </c>
      <c r="CU3" t="e">
        <f>AND(#REF!,"AAAAAGf3/2I=")</f>
        <v>#REF!</v>
      </c>
      <c r="CV3" t="e">
        <f>AND(#REF!,"AAAAAGf3/2M=")</f>
        <v>#REF!</v>
      </c>
      <c r="CW3" t="e">
        <f>AND(#REF!,"AAAAAGf3/2Q=")</f>
        <v>#REF!</v>
      </c>
      <c r="CX3" t="e">
        <f>IF(#REF!,"AAAAAGf3/2U=",0)</f>
        <v>#REF!</v>
      </c>
      <c r="CY3" t="e">
        <f>AND(#REF!,"AAAAAGf3/2Y=")</f>
        <v>#REF!</v>
      </c>
      <c r="CZ3" t="e">
        <f>AND(#REF!,"AAAAAGf3/2c=")</f>
        <v>#REF!</v>
      </c>
      <c r="DA3" t="e">
        <f>AND(#REF!,"AAAAAGf3/2g=")</f>
        <v>#REF!</v>
      </c>
      <c r="DB3" t="e">
        <f>AND(#REF!,"AAAAAGf3/2k=")</f>
        <v>#REF!</v>
      </c>
      <c r="DC3" t="e">
        <f>AND(#REF!,"AAAAAGf3/2o=")</f>
        <v>#REF!</v>
      </c>
      <c r="DD3" t="e">
        <f>AND(#REF!,"AAAAAGf3/2s=")</f>
        <v>#REF!</v>
      </c>
      <c r="DE3" t="e">
        <f>AND(#REF!,"AAAAAGf3/2w=")</f>
        <v>#REF!</v>
      </c>
      <c r="DF3" t="e">
        <f>AND(#REF!,"AAAAAGf3/20=")</f>
        <v>#REF!</v>
      </c>
      <c r="DG3" t="e">
        <f>AND(#REF!,"AAAAAGf3/24=")</f>
        <v>#REF!</v>
      </c>
      <c r="DH3" t="e">
        <f>AND(#REF!,"AAAAAGf3/28=")</f>
        <v>#REF!</v>
      </c>
      <c r="DI3" t="e">
        <f>AND(#REF!,"AAAAAGf3/3A=")</f>
        <v>#REF!</v>
      </c>
      <c r="DJ3" t="e">
        <f>AND(#REF!,"AAAAAGf3/3E=")</f>
        <v>#REF!</v>
      </c>
      <c r="DK3" t="e">
        <f>AND(#REF!,"AAAAAGf3/3I=")</f>
        <v>#REF!</v>
      </c>
      <c r="DL3" t="e">
        <f>AND(#REF!,"AAAAAGf3/3M=")</f>
        <v>#REF!</v>
      </c>
      <c r="DM3" t="e">
        <f>AND(#REF!,"AAAAAGf3/3Q=")</f>
        <v>#REF!</v>
      </c>
      <c r="DN3" t="e">
        <f>AND(#REF!,"AAAAAGf3/3U=")</f>
        <v>#REF!</v>
      </c>
      <c r="DO3" t="e">
        <f>AND(#REF!,"AAAAAGf3/3Y=")</f>
        <v>#REF!</v>
      </c>
      <c r="DP3" t="e">
        <f>AND(#REF!,"AAAAAGf3/3c=")</f>
        <v>#REF!</v>
      </c>
      <c r="DQ3" t="e">
        <f>AND(#REF!,"AAAAAGf3/3g=")</f>
        <v>#REF!</v>
      </c>
      <c r="DR3" t="e">
        <f>AND(#REF!,"AAAAAGf3/3k=")</f>
        <v>#REF!</v>
      </c>
      <c r="DS3" t="e">
        <f>AND(#REF!,"AAAAAGf3/3o=")</f>
        <v>#REF!</v>
      </c>
      <c r="DT3" t="e">
        <f>AND(#REF!,"AAAAAGf3/3s=")</f>
        <v>#REF!</v>
      </c>
      <c r="DU3" t="e">
        <f>IF(#REF!,"AAAAAGf3/3w=",0)</f>
        <v>#REF!</v>
      </c>
      <c r="DV3" t="e">
        <f>AND(#REF!,"AAAAAGf3/30=")</f>
        <v>#REF!</v>
      </c>
      <c r="DW3" t="e">
        <f>AND(#REF!,"AAAAAGf3/34=")</f>
        <v>#REF!</v>
      </c>
      <c r="DX3" t="e">
        <f>AND(#REF!,"AAAAAGf3/38=")</f>
        <v>#REF!</v>
      </c>
      <c r="DY3" t="e">
        <f>AND(#REF!,"AAAAAGf3/4A=")</f>
        <v>#REF!</v>
      </c>
      <c r="DZ3" t="e">
        <f>AND(#REF!,"AAAAAGf3/4E=")</f>
        <v>#REF!</v>
      </c>
      <c r="EA3" t="e">
        <f>AND(#REF!,"AAAAAGf3/4I=")</f>
        <v>#REF!</v>
      </c>
      <c r="EB3" t="e">
        <f>AND(#REF!,"AAAAAGf3/4M=")</f>
        <v>#REF!</v>
      </c>
      <c r="EC3" t="e">
        <f>AND(#REF!,"AAAAAGf3/4Q=")</f>
        <v>#REF!</v>
      </c>
      <c r="ED3" t="e">
        <f>AND(#REF!,"AAAAAGf3/4U=")</f>
        <v>#REF!</v>
      </c>
      <c r="EE3" t="e">
        <f>AND(#REF!,"AAAAAGf3/4Y=")</f>
        <v>#REF!</v>
      </c>
      <c r="EF3" t="e">
        <f>AND(#REF!,"AAAAAGf3/4c=")</f>
        <v>#REF!</v>
      </c>
      <c r="EG3" t="e">
        <f>AND(#REF!,"AAAAAGf3/4g=")</f>
        <v>#REF!</v>
      </c>
      <c r="EH3" t="e">
        <f>AND(#REF!,"AAAAAGf3/4k=")</f>
        <v>#REF!</v>
      </c>
      <c r="EI3" t="e">
        <f>AND(#REF!,"AAAAAGf3/4o=")</f>
        <v>#REF!</v>
      </c>
      <c r="EJ3" t="e">
        <f>AND(#REF!,"AAAAAGf3/4s=")</f>
        <v>#REF!</v>
      </c>
      <c r="EK3" t="e">
        <f>AND(#REF!,"AAAAAGf3/4w=")</f>
        <v>#REF!</v>
      </c>
      <c r="EL3" t="e">
        <f>AND(#REF!,"AAAAAGf3/40=")</f>
        <v>#REF!</v>
      </c>
      <c r="EM3" t="e">
        <f>AND(#REF!,"AAAAAGf3/44=")</f>
        <v>#REF!</v>
      </c>
      <c r="EN3" t="e">
        <f>AND(#REF!,"AAAAAGf3/48=")</f>
        <v>#REF!</v>
      </c>
      <c r="EO3" t="e">
        <f>AND(#REF!,"AAAAAGf3/5A=")</f>
        <v>#REF!</v>
      </c>
      <c r="EP3" t="e">
        <f>AND(#REF!,"AAAAAGf3/5E=")</f>
        <v>#REF!</v>
      </c>
      <c r="EQ3" t="e">
        <f>AND(#REF!,"AAAAAGf3/5I=")</f>
        <v>#REF!</v>
      </c>
      <c r="ER3" t="e">
        <f>IF(#REF!,"AAAAAGf3/5M=",0)</f>
        <v>#REF!</v>
      </c>
      <c r="ES3" t="e">
        <f>AND(#REF!,"AAAAAGf3/5Q=")</f>
        <v>#REF!</v>
      </c>
      <c r="ET3" t="e">
        <f>AND(#REF!,"AAAAAGf3/5U=")</f>
        <v>#REF!</v>
      </c>
      <c r="EU3" t="e">
        <f>AND(#REF!,"AAAAAGf3/5Y=")</f>
        <v>#REF!</v>
      </c>
      <c r="EV3" t="e">
        <f>AND(#REF!,"AAAAAGf3/5c=")</f>
        <v>#REF!</v>
      </c>
      <c r="EW3" t="e">
        <f>AND(#REF!,"AAAAAGf3/5g=")</f>
        <v>#REF!</v>
      </c>
      <c r="EX3" t="e">
        <f>AND(#REF!,"AAAAAGf3/5k=")</f>
        <v>#REF!</v>
      </c>
      <c r="EY3" t="e">
        <f>AND(#REF!,"AAAAAGf3/5o=")</f>
        <v>#REF!</v>
      </c>
      <c r="EZ3" t="e">
        <f>AND(#REF!,"AAAAAGf3/5s=")</f>
        <v>#REF!</v>
      </c>
      <c r="FA3" t="e">
        <f>AND(#REF!,"AAAAAGf3/5w=")</f>
        <v>#REF!</v>
      </c>
      <c r="FB3" t="e">
        <f>AND(#REF!,"AAAAAGf3/50=")</f>
        <v>#REF!</v>
      </c>
      <c r="FC3" t="e">
        <f>AND(#REF!,"AAAAAGf3/54=")</f>
        <v>#REF!</v>
      </c>
      <c r="FD3" t="e">
        <f>AND(#REF!,"AAAAAGf3/58=")</f>
        <v>#REF!</v>
      </c>
      <c r="FE3" t="e">
        <f>AND(#REF!,"AAAAAGf3/6A=")</f>
        <v>#REF!</v>
      </c>
      <c r="FF3" t="e">
        <f>AND(#REF!,"AAAAAGf3/6E=")</f>
        <v>#REF!</v>
      </c>
      <c r="FG3" t="e">
        <f>AND(#REF!,"AAAAAGf3/6I=")</f>
        <v>#REF!</v>
      </c>
      <c r="FH3" t="e">
        <f>AND(#REF!,"AAAAAGf3/6M=")</f>
        <v>#REF!</v>
      </c>
      <c r="FI3" t="e">
        <f>AND(#REF!,"AAAAAGf3/6Q=")</f>
        <v>#REF!</v>
      </c>
      <c r="FJ3" t="e">
        <f>AND(#REF!,"AAAAAGf3/6U=")</f>
        <v>#REF!</v>
      </c>
      <c r="FK3" t="e">
        <f>AND(#REF!,"AAAAAGf3/6Y=")</f>
        <v>#REF!</v>
      </c>
      <c r="FL3" t="e">
        <f>AND(#REF!,"AAAAAGf3/6c=")</f>
        <v>#REF!</v>
      </c>
      <c r="FM3" t="e">
        <f>AND(#REF!,"AAAAAGf3/6g=")</f>
        <v>#REF!</v>
      </c>
      <c r="FN3" t="e">
        <f>AND(#REF!,"AAAAAGf3/6k=")</f>
        <v>#REF!</v>
      </c>
      <c r="FO3" t="e">
        <f>IF(#REF!,"AAAAAGf3/6o=",0)</f>
        <v>#REF!</v>
      </c>
      <c r="FP3" t="e">
        <f>AND(#REF!,"AAAAAGf3/6s=")</f>
        <v>#REF!</v>
      </c>
      <c r="FQ3" t="e">
        <f>AND(#REF!,"AAAAAGf3/6w=")</f>
        <v>#REF!</v>
      </c>
      <c r="FR3" t="e">
        <f>AND(#REF!,"AAAAAGf3/60=")</f>
        <v>#REF!</v>
      </c>
      <c r="FS3" t="e">
        <f>AND(#REF!,"AAAAAGf3/64=")</f>
        <v>#REF!</v>
      </c>
      <c r="FT3" t="e">
        <f>AND(#REF!,"AAAAAGf3/68=")</f>
        <v>#REF!</v>
      </c>
      <c r="FU3" t="e">
        <f>AND(#REF!,"AAAAAGf3/7A=")</f>
        <v>#REF!</v>
      </c>
      <c r="FV3" t="e">
        <f>AND(#REF!,"AAAAAGf3/7E=")</f>
        <v>#REF!</v>
      </c>
      <c r="FW3" t="e">
        <f>AND(#REF!,"AAAAAGf3/7I=")</f>
        <v>#REF!</v>
      </c>
      <c r="FX3" t="e">
        <f>AND(#REF!,"AAAAAGf3/7M=")</f>
        <v>#REF!</v>
      </c>
      <c r="FY3" t="e">
        <f>AND(#REF!,"AAAAAGf3/7Q=")</f>
        <v>#REF!</v>
      </c>
      <c r="FZ3" t="e">
        <f>AND(#REF!,"AAAAAGf3/7U=")</f>
        <v>#REF!</v>
      </c>
      <c r="GA3" t="e">
        <f>AND(#REF!,"AAAAAGf3/7Y=")</f>
        <v>#REF!</v>
      </c>
      <c r="GB3" t="e">
        <f>AND(#REF!,"AAAAAGf3/7c=")</f>
        <v>#REF!</v>
      </c>
      <c r="GC3" t="e">
        <f>AND(#REF!,"AAAAAGf3/7g=")</f>
        <v>#REF!</v>
      </c>
      <c r="GD3" t="e">
        <f>AND(#REF!,"AAAAAGf3/7k=")</f>
        <v>#REF!</v>
      </c>
      <c r="GE3" t="e">
        <f>AND(#REF!,"AAAAAGf3/7o=")</f>
        <v>#REF!</v>
      </c>
      <c r="GF3" t="e">
        <f>AND(#REF!,"AAAAAGf3/7s=")</f>
        <v>#REF!</v>
      </c>
      <c r="GG3" t="e">
        <f>AND(#REF!,"AAAAAGf3/7w=")</f>
        <v>#REF!</v>
      </c>
      <c r="GH3" t="e">
        <f>AND(#REF!,"AAAAAGf3/70=")</f>
        <v>#REF!</v>
      </c>
      <c r="GI3" t="e">
        <f>AND(#REF!,"AAAAAGf3/74=")</f>
        <v>#REF!</v>
      </c>
      <c r="GJ3" t="e">
        <f>AND(#REF!,"AAAAAGf3/78=")</f>
        <v>#REF!</v>
      </c>
      <c r="GK3" t="e">
        <f>AND(#REF!,"AAAAAGf3/8A=")</f>
        <v>#REF!</v>
      </c>
      <c r="GL3" t="e">
        <f>IF(#REF!,"AAAAAGf3/8E=",0)</f>
        <v>#REF!</v>
      </c>
      <c r="GM3" t="e">
        <f>AND(#REF!,"AAAAAGf3/8I=")</f>
        <v>#REF!</v>
      </c>
      <c r="GN3" t="e">
        <f>AND(#REF!,"AAAAAGf3/8M=")</f>
        <v>#REF!</v>
      </c>
      <c r="GO3" t="e">
        <f>AND(#REF!,"AAAAAGf3/8Q=")</f>
        <v>#REF!</v>
      </c>
      <c r="GP3" t="e">
        <f>AND(#REF!,"AAAAAGf3/8U=")</f>
        <v>#REF!</v>
      </c>
      <c r="GQ3" t="e">
        <f>AND(#REF!,"AAAAAGf3/8Y=")</f>
        <v>#REF!</v>
      </c>
      <c r="GR3" t="e">
        <f>AND(#REF!,"AAAAAGf3/8c=")</f>
        <v>#REF!</v>
      </c>
      <c r="GS3" t="e">
        <f>AND(#REF!,"AAAAAGf3/8g=")</f>
        <v>#REF!</v>
      </c>
      <c r="GT3" t="e">
        <f>AND(#REF!,"AAAAAGf3/8k=")</f>
        <v>#REF!</v>
      </c>
      <c r="GU3" t="e">
        <f>AND(#REF!,"AAAAAGf3/8o=")</f>
        <v>#REF!</v>
      </c>
      <c r="GV3" t="e">
        <f>AND(#REF!,"AAAAAGf3/8s=")</f>
        <v>#REF!</v>
      </c>
      <c r="GW3" t="e">
        <f>AND(#REF!,"AAAAAGf3/8w=")</f>
        <v>#REF!</v>
      </c>
      <c r="GX3" t="e">
        <f>AND(#REF!,"AAAAAGf3/80=")</f>
        <v>#REF!</v>
      </c>
      <c r="GY3" t="e">
        <f>AND(#REF!,"AAAAAGf3/84=")</f>
        <v>#REF!</v>
      </c>
      <c r="GZ3" t="e">
        <f>AND(#REF!,"AAAAAGf3/88=")</f>
        <v>#REF!</v>
      </c>
      <c r="HA3" t="e">
        <f>AND(#REF!,"AAAAAGf3/9A=")</f>
        <v>#REF!</v>
      </c>
      <c r="HB3" t="e">
        <f>AND(#REF!,"AAAAAGf3/9E=")</f>
        <v>#REF!</v>
      </c>
      <c r="HC3" t="e">
        <f>AND(#REF!,"AAAAAGf3/9I=")</f>
        <v>#REF!</v>
      </c>
      <c r="HD3" t="e">
        <f>AND(#REF!,"AAAAAGf3/9M=")</f>
        <v>#REF!</v>
      </c>
      <c r="HE3" t="e">
        <f>AND(#REF!,"AAAAAGf3/9Q=")</f>
        <v>#REF!</v>
      </c>
      <c r="HF3" t="e">
        <f>AND(#REF!,"AAAAAGf3/9U=")</f>
        <v>#REF!</v>
      </c>
      <c r="HG3" t="e">
        <f>AND(#REF!,"AAAAAGf3/9Y=")</f>
        <v>#REF!</v>
      </c>
      <c r="HH3" t="e">
        <f>AND(#REF!,"AAAAAGf3/9c=")</f>
        <v>#REF!</v>
      </c>
      <c r="HI3" t="e">
        <f>IF(#REF!,"AAAAAGf3/9g=",0)</f>
        <v>#REF!</v>
      </c>
      <c r="HJ3" t="e">
        <f>AND(#REF!,"AAAAAGf3/9k=")</f>
        <v>#REF!</v>
      </c>
      <c r="HK3" t="e">
        <f>AND(#REF!,"AAAAAGf3/9o=")</f>
        <v>#REF!</v>
      </c>
      <c r="HL3" t="e">
        <f>AND(#REF!,"AAAAAGf3/9s=")</f>
        <v>#REF!</v>
      </c>
      <c r="HM3" t="e">
        <f>AND(#REF!,"AAAAAGf3/9w=")</f>
        <v>#REF!</v>
      </c>
      <c r="HN3" t="e">
        <f>AND(#REF!,"AAAAAGf3/90=")</f>
        <v>#REF!</v>
      </c>
      <c r="HO3" t="e">
        <f>AND(#REF!,"AAAAAGf3/94=")</f>
        <v>#REF!</v>
      </c>
      <c r="HP3" t="e">
        <f>AND(#REF!,"AAAAAGf3/98=")</f>
        <v>#REF!</v>
      </c>
      <c r="HQ3" t="e">
        <f>AND(#REF!,"AAAAAGf3/+A=")</f>
        <v>#REF!</v>
      </c>
      <c r="HR3" t="e">
        <f>AND(#REF!,"AAAAAGf3/+E=")</f>
        <v>#REF!</v>
      </c>
      <c r="HS3" t="e">
        <f>AND(#REF!,"AAAAAGf3/+I=")</f>
        <v>#REF!</v>
      </c>
      <c r="HT3" t="e">
        <f>AND(#REF!,"AAAAAGf3/+M=")</f>
        <v>#REF!</v>
      </c>
      <c r="HU3" t="e">
        <f>AND(#REF!,"AAAAAGf3/+Q=")</f>
        <v>#REF!</v>
      </c>
      <c r="HV3" t="e">
        <f>AND(#REF!,"AAAAAGf3/+U=")</f>
        <v>#REF!</v>
      </c>
      <c r="HW3" t="e">
        <f>AND(#REF!,"AAAAAGf3/+Y=")</f>
        <v>#REF!</v>
      </c>
      <c r="HX3" t="e">
        <f>AND(#REF!,"AAAAAGf3/+c=")</f>
        <v>#REF!</v>
      </c>
      <c r="HY3" t="e">
        <f>AND(#REF!,"AAAAAGf3/+g=")</f>
        <v>#REF!</v>
      </c>
      <c r="HZ3" t="e">
        <f>AND(#REF!,"AAAAAGf3/+k=")</f>
        <v>#REF!</v>
      </c>
      <c r="IA3" t="e">
        <f>AND(#REF!,"AAAAAGf3/+o=")</f>
        <v>#REF!</v>
      </c>
      <c r="IB3" t="e">
        <f>AND(#REF!,"AAAAAGf3/+s=")</f>
        <v>#REF!</v>
      </c>
      <c r="IC3" t="e">
        <f>AND(#REF!,"AAAAAGf3/+w=")</f>
        <v>#REF!</v>
      </c>
      <c r="ID3" t="e">
        <f>AND(#REF!,"AAAAAGf3/+0=")</f>
        <v>#REF!</v>
      </c>
      <c r="IE3" t="e">
        <f>AND(#REF!,"AAAAAGf3/+4=")</f>
        <v>#REF!</v>
      </c>
      <c r="IF3" t="e">
        <f>IF(#REF!,"AAAAAGf3/+8=",0)</f>
        <v>#REF!</v>
      </c>
      <c r="IG3" t="e">
        <f>AND(#REF!,"AAAAAGf3//A=")</f>
        <v>#REF!</v>
      </c>
      <c r="IH3" t="e">
        <f>AND(#REF!,"AAAAAGf3//E=")</f>
        <v>#REF!</v>
      </c>
      <c r="II3" t="e">
        <f>AND(#REF!,"AAAAAGf3//I=")</f>
        <v>#REF!</v>
      </c>
      <c r="IJ3" t="e">
        <f>AND(#REF!,"AAAAAGf3//M=")</f>
        <v>#REF!</v>
      </c>
      <c r="IK3" t="e">
        <f>AND(#REF!,"AAAAAGf3//Q=")</f>
        <v>#REF!</v>
      </c>
      <c r="IL3" t="e">
        <f>AND(#REF!,"AAAAAGf3//U=")</f>
        <v>#REF!</v>
      </c>
      <c r="IM3" t="e">
        <f>AND(#REF!,"AAAAAGf3//Y=")</f>
        <v>#REF!</v>
      </c>
      <c r="IN3" t="e">
        <f>AND(#REF!,"AAAAAGf3//c=")</f>
        <v>#REF!</v>
      </c>
      <c r="IO3" t="e">
        <f>AND(#REF!,"AAAAAGf3//g=")</f>
        <v>#REF!</v>
      </c>
      <c r="IP3" t="e">
        <f>AND(#REF!,"AAAAAGf3//k=")</f>
        <v>#REF!</v>
      </c>
      <c r="IQ3" t="e">
        <f>AND(#REF!,"AAAAAGf3//o=")</f>
        <v>#REF!</v>
      </c>
      <c r="IR3" t="e">
        <f>AND(#REF!,"AAAAAGf3//s=")</f>
        <v>#REF!</v>
      </c>
      <c r="IS3" t="e">
        <f>AND(#REF!,"AAAAAGf3//w=")</f>
        <v>#REF!</v>
      </c>
      <c r="IT3" t="e">
        <f>AND(#REF!,"AAAAAGf3//0=")</f>
        <v>#REF!</v>
      </c>
      <c r="IU3" t="e">
        <f>AND(#REF!,"AAAAAGf3//4=")</f>
        <v>#REF!</v>
      </c>
      <c r="IV3" t="e">
        <f>AND(#REF!,"AAAAAGf3//8=")</f>
        <v>#REF!</v>
      </c>
    </row>
    <row r="4" spans="1:256">
      <c r="A4" t="e">
        <f>AND(#REF!,"AAAAAGd73wA=")</f>
        <v>#REF!</v>
      </c>
      <c r="B4" t="e">
        <f>AND(#REF!,"AAAAAGd73wE=")</f>
        <v>#REF!</v>
      </c>
      <c r="C4" t="e">
        <f>AND(#REF!,"AAAAAGd73wI=")</f>
        <v>#REF!</v>
      </c>
      <c r="D4" t="e">
        <f>AND(#REF!,"AAAAAGd73wM=")</f>
        <v>#REF!</v>
      </c>
      <c r="E4" t="e">
        <f>AND(#REF!,"AAAAAGd73wQ=")</f>
        <v>#REF!</v>
      </c>
      <c r="F4" t="e">
        <f>AND(#REF!,"AAAAAGd73wU=")</f>
        <v>#REF!</v>
      </c>
      <c r="G4" t="e">
        <f>IF(#REF!,"AAAAAGd73wY=",0)</f>
        <v>#REF!</v>
      </c>
      <c r="H4" t="e">
        <f>AND(#REF!,"AAAAAGd73wc=")</f>
        <v>#REF!</v>
      </c>
      <c r="I4" t="e">
        <f>AND(#REF!,"AAAAAGd73wg=")</f>
        <v>#REF!</v>
      </c>
      <c r="J4" t="e">
        <f>AND(#REF!,"AAAAAGd73wk=")</f>
        <v>#REF!</v>
      </c>
      <c r="K4" t="e">
        <f>AND(#REF!,"AAAAAGd73wo=")</f>
        <v>#REF!</v>
      </c>
      <c r="L4" t="e">
        <f>AND(#REF!,"AAAAAGd73ws=")</f>
        <v>#REF!</v>
      </c>
      <c r="M4" t="e">
        <f>AND(#REF!,"AAAAAGd73ww=")</f>
        <v>#REF!</v>
      </c>
      <c r="N4" t="e">
        <f>AND(#REF!,"AAAAAGd73w0=")</f>
        <v>#REF!</v>
      </c>
      <c r="O4" t="e">
        <f>AND(#REF!,"AAAAAGd73w4=")</f>
        <v>#REF!</v>
      </c>
      <c r="P4" t="e">
        <f>AND(#REF!,"AAAAAGd73w8=")</f>
        <v>#REF!</v>
      </c>
      <c r="Q4" t="e">
        <f>AND(#REF!,"AAAAAGd73xA=")</f>
        <v>#REF!</v>
      </c>
      <c r="R4" t="e">
        <f>AND(#REF!,"AAAAAGd73xE=")</f>
        <v>#REF!</v>
      </c>
      <c r="S4" t="e">
        <f>AND(#REF!,"AAAAAGd73xI=")</f>
        <v>#REF!</v>
      </c>
      <c r="T4" t="e">
        <f>AND(#REF!,"AAAAAGd73xM=")</f>
        <v>#REF!</v>
      </c>
      <c r="U4" t="e">
        <f>AND(#REF!,"AAAAAGd73xQ=")</f>
        <v>#REF!</v>
      </c>
      <c r="V4" t="e">
        <f>AND(#REF!,"AAAAAGd73xU=")</f>
        <v>#REF!</v>
      </c>
      <c r="W4" t="e">
        <f>AND(#REF!,"AAAAAGd73xY=")</f>
        <v>#REF!</v>
      </c>
      <c r="X4" t="e">
        <f>AND(#REF!,"AAAAAGd73xc=")</f>
        <v>#REF!</v>
      </c>
      <c r="Y4" t="e">
        <f>AND(#REF!,"AAAAAGd73xg=")</f>
        <v>#REF!</v>
      </c>
      <c r="Z4" t="e">
        <f>AND(#REF!,"AAAAAGd73xk=")</f>
        <v>#REF!</v>
      </c>
      <c r="AA4" t="e">
        <f>AND(#REF!,"AAAAAGd73xo=")</f>
        <v>#REF!</v>
      </c>
      <c r="AB4" t="e">
        <f>AND(#REF!,"AAAAAGd73xs=")</f>
        <v>#REF!</v>
      </c>
      <c r="AC4" t="e">
        <f>AND(#REF!,"AAAAAGd73xw=")</f>
        <v>#REF!</v>
      </c>
      <c r="AD4" t="e">
        <f>IF(#REF!,"AAAAAGd73x0=",0)</f>
        <v>#REF!</v>
      </c>
      <c r="AE4" t="e">
        <f>AND(#REF!,"AAAAAGd73x4=")</f>
        <v>#REF!</v>
      </c>
      <c r="AF4" t="e">
        <f>AND(#REF!,"AAAAAGd73x8=")</f>
        <v>#REF!</v>
      </c>
      <c r="AG4" t="e">
        <f>AND(#REF!,"AAAAAGd73yA=")</f>
        <v>#REF!</v>
      </c>
      <c r="AH4" t="e">
        <f>AND(#REF!,"AAAAAGd73yE=")</f>
        <v>#REF!</v>
      </c>
      <c r="AI4" t="e">
        <f>AND(#REF!,"AAAAAGd73yI=")</f>
        <v>#REF!</v>
      </c>
      <c r="AJ4" t="e">
        <f>AND(#REF!,"AAAAAGd73yM=")</f>
        <v>#REF!</v>
      </c>
      <c r="AK4" t="e">
        <f>AND(#REF!,"AAAAAGd73yQ=")</f>
        <v>#REF!</v>
      </c>
      <c r="AL4" t="e">
        <f>AND(#REF!,"AAAAAGd73yU=")</f>
        <v>#REF!</v>
      </c>
      <c r="AM4" t="e">
        <f>AND(#REF!,"AAAAAGd73yY=")</f>
        <v>#REF!</v>
      </c>
      <c r="AN4" t="e">
        <f>AND(#REF!,"AAAAAGd73yc=")</f>
        <v>#REF!</v>
      </c>
      <c r="AO4" t="e">
        <f>AND(#REF!,"AAAAAGd73yg=")</f>
        <v>#REF!</v>
      </c>
      <c r="AP4" t="e">
        <f>AND(#REF!,"AAAAAGd73yk=")</f>
        <v>#REF!</v>
      </c>
      <c r="AQ4" t="e">
        <f>AND(#REF!,"AAAAAGd73yo=")</f>
        <v>#REF!</v>
      </c>
      <c r="AR4" t="e">
        <f>AND(#REF!,"AAAAAGd73ys=")</f>
        <v>#REF!</v>
      </c>
      <c r="AS4" t="e">
        <f>AND(#REF!,"AAAAAGd73yw=")</f>
        <v>#REF!</v>
      </c>
      <c r="AT4" t="e">
        <f>AND(#REF!,"AAAAAGd73y0=")</f>
        <v>#REF!</v>
      </c>
      <c r="AU4" t="e">
        <f>AND(#REF!,"AAAAAGd73y4=")</f>
        <v>#REF!</v>
      </c>
      <c r="AV4" t="e">
        <f>AND(#REF!,"AAAAAGd73y8=")</f>
        <v>#REF!</v>
      </c>
      <c r="AW4" t="e">
        <f>AND(#REF!,"AAAAAGd73zA=")</f>
        <v>#REF!</v>
      </c>
      <c r="AX4" t="e">
        <f>AND(#REF!,"AAAAAGd73zE=")</f>
        <v>#REF!</v>
      </c>
      <c r="AY4" t="e">
        <f>AND(#REF!,"AAAAAGd73zI=")</f>
        <v>#REF!</v>
      </c>
      <c r="AZ4" t="e">
        <f>AND(#REF!,"AAAAAGd73zM=")</f>
        <v>#REF!</v>
      </c>
      <c r="BA4" t="e">
        <f>IF(#REF!,"AAAAAGd73zQ=",0)</f>
        <v>#REF!</v>
      </c>
      <c r="BB4" t="e">
        <f>AND(#REF!,"AAAAAGd73zU=")</f>
        <v>#REF!</v>
      </c>
      <c r="BC4" t="e">
        <f>AND(#REF!,"AAAAAGd73zY=")</f>
        <v>#REF!</v>
      </c>
      <c r="BD4" t="e">
        <f>AND(#REF!,"AAAAAGd73zc=")</f>
        <v>#REF!</v>
      </c>
      <c r="BE4" t="e">
        <f>AND(#REF!,"AAAAAGd73zg=")</f>
        <v>#REF!</v>
      </c>
      <c r="BF4" t="e">
        <f>AND(#REF!,"AAAAAGd73zk=")</f>
        <v>#REF!</v>
      </c>
      <c r="BG4" t="e">
        <f>AND(#REF!,"AAAAAGd73zo=")</f>
        <v>#REF!</v>
      </c>
      <c r="BH4" t="e">
        <f>AND(#REF!,"AAAAAGd73zs=")</f>
        <v>#REF!</v>
      </c>
      <c r="BI4" t="e">
        <f>AND(#REF!,"AAAAAGd73zw=")</f>
        <v>#REF!</v>
      </c>
      <c r="BJ4" t="e">
        <f>AND(#REF!,"AAAAAGd73z0=")</f>
        <v>#REF!</v>
      </c>
      <c r="BK4" t="e">
        <f>AND(#REF!,"AAAAAGd73z4=")</f>
        <v>#REF!</v>
      </c>
      <c r="BL4" t="e">
        <f>AND(#REF!,"AAAAAGd73z8=")</f>
        <v>#REF!</v>
      </c>
      <c r="BM4" t="e">
        <f>AND(#REF!,"AAAAAGd730A=")</f>
        <v>#REF!</v>
      </c>
      <c r="BN4" t="e">
        <f>AND(#REF!,"AAAAAGd730E=")</f>
        <v>#REF!</v>
      </c>
      <c r="BO4" t="e">
        <f>AND(#REF!,"AAAAAGd730I=")</f>
        <v>#REF!</v>
      </c>
      <c r="BP4" t="e">
        <f>AND(#REF!,"AAAAAGd730M=")</f>
        <v>#REF!</v>
      </c>
      <c r="BQ4" t="e">
        <f>AND(#REF!,"AAAAAGd730Q=")</f>
        <v>#REF!</v>
      </c>
      <c r="BR4" t="e">
        <f>AND(#REF!,"AAAAAGd730U=")</f>
        <v>#REF!</v>
      </c>
      <c r="BS4" t="e">
        <f>AND(#REF!,"AAAAAGd730Y=")</f>
        <v>#REF!</v>
      </c>
      <c r="BT4" t="e">
        <f>AND(#REF!,"AAAAAGd730c=")</f>
        <v>#REF!</v>
      </c>
      <c r="BU4" t="e">
        <f>AND(#REF!,"AAAAAGd730g=")</f>
        <v>#REF!</v>
      </c>
      <c r="BV4" t="e">
        <f>AND(#REF!,"AAAAAGd730k=")</f>
        <v>#REF!</v>
      </c>
      <c r="BW4" t="e">
        <f>AND(#REF!,"AAAAAGd730o=")</f>
        <v>#REF!</v>
      </c>
      <c r="BX4" t="e">
        <f>IF(#REF!,"AAAAAGd730s=",0)</f>
        <v>#REF!</v>
      </c>
      <c r="BY4" t="e">
        <f>AND(#REF!,"AAAAAGd730w=")</f>
        <v>#REF!</v>
      </c>
      <c r="BZ4" t="e">
        <f>AND(#REF!,"AAAAAGd7300=")</f>
        <v>#REF!</v>
      </c>
      <c r="CA4" t="e">
        <f>AND(#REF!,"AAAAAGd7304=")</f>
        <v>#REF!</v>
      </c>
      <c r="CB4" t="e">
        <f>AND(#REF!,"AAAAAGd7308=")</f>
        <v>#REF!</v>
      </c>
      <c r="CC4" t="e">
        <f>AND(#REF!,"AAAAAGd731A=")</f>
        <v>#REF!</v>
      </c>
      <c r="CD4" t="e">
        <f>AND(#REF!,"AAAAAGd731E=")</f>
        <v>#REF!</v>
      </c>
      <c r="CE4" t="e">
        <f>AND(#REF!,"AAAAAGd731I=")</f>
        <v>#REF!</v>
      </c>
      <c r="CF4" t="e">
        <f>AND(#REF!,"AAAAAGd731M=")</f>
        <v>#REF!</v>
      </c>
      <c r="CG4" t="e">
        <f>AND(#REF!,"AAAAAGd731Q=")</f>
        <v>#REF!</v>
      </c>
      <c r="CH4" t="e">
        <f>AND(#REF!,"AAAAAGd731U=")</f>
        <v>#REF!</v>
      </c>
      <c r="CI4" t="e">
        <f>AND(#REF!,"AAAAAGd731Y=")</f>
        <v>#REF!</v>
      </c>
      <c r="CJ4" t="e">
        <f>AND(#REF!,"AAAAAGd731c=")</f>
        <v>#REF!</v>
      </c>
      <c r="CK4" t="e">
        <f>AND(#REF!,"AAAAAGd731g=")</f>
        <v>#REF!</v>
      </c>
      <c r="CL4" t="e">
        <f>AND(#REF!,"AAAAAGd731k=")</f>
        <v>#REF!</v>
      </c>
      <c r="CM4" t="e">
        <f>AND(#REF!,"AAAAAGd731o=")</f>
        <v>#REF!</v>
      </c>
      <c r="CN4" t="e">
        <f>AND(#REF!,"AAAAAGd731s=")</f>
        <v>#REF!</v>
      </c>
      <c r="CO4" t="e">
        <f>AND(#REF!,"AAAAAGd731w=")</f>
        <v>#REF!</v>
      </c>
      <c r="CP4" t="e">
        <f>AND(#REF!,"AAAAAGd7310=")</f>
        <v>#REF!</v>
      </c>
      <c r="CQ4" t="e">
        <f>AND(#REF!,"AAAAAGd7314=")</f>
        <v>#REF!</v>
      </c>
      <c r="CR4" t="e">
        <f>AND(#REF!,"AAAAAGd7318=")</f>
        <v>#REF!</v>
      </c>
      <c r="CS4" t="e">
        <f>AND(#REF!,"AAAAAGd732A=")</f>
        <v>#REF!</v>
      </c>
      <c r="CT4" t="e">
        <f>AND(#REF!,"AAAAAGd732E=")</f>
        <v>#REF!</v>
      </c>
      <c r="CU4" t="e">
        <f>IF(#REF!,"AAAAAGd732I=",0)</f>
        <v>#REF!</v>
      </c>
      <c r="CV4" t="e">
        <f>AND(#REF!,"AAAAAGd732M=")</f>
        <v>#REF!</v>
      </c>
      <c r="CW4" t="e">
        <f>AND(#REF!,"AAAAAGd732Q=")</f>
        <v>#REF!</v>
      </c>
      <c r="CX4" t="e">
        <f>AND(#REF!,"AAAAAGd732U=")</f>
        <v>#REF!</v>
      </c>
      <c r="CY4" t="e">
        <f>AND(#REF!,"AAAAAGd732Y=")</f>
        <v>#REF!</v>
      </c>
      <c r="CZ4" t="e">
        <f>AND(#REF!,"AAAAAGd732c=")</f>
        <v>#REF!</v>
      </c>
      <c r="DA4" t="e">
        <f>AND(#REF!,"AAAAAGd732g=")</f>
        <v>#REF!</v>
      </c>
      <c r="DB4" t="e">
        <f>AND(#REF!,"AAAAAGd732k=")</f>
        <v>#REF!</v>
      </c>
      <c r="DC4" t="e">
        <f>AND(#REF!,"AAAAAGd732o=")</f>
        <v>#REF!</v>
      </c>
      <c r="DD4" t="e">
        <f>AND(#REF!,"AAAAAGd732s=")</f>
        <v>#REF!</v>
      </c>
      <c r="DE4" t="e">
        <f>AND(#REF!,"AAAAAGd732w=")</f>
        <v>#REF!</v>
      </c>
      <c r="DF4" t="e">
        <f>AND(#REF!,"AAAAAGd7320=")</f>
        <v>#REF!</v>
      </c>
      <c r="DG4" t="e">
        <f>AND(#REF!,"AAAAAGd7324=")</f>
        <v>#REF!</v>
      </c>
      <c r="DH4" t="e">
        <f>AND(#REF!,"AAAAAGd7328=")</f>
        <v>#REF!</v>
      </c>
      <c r="DI4" t="e">
        <f>AND(#REF!,"AAAAAGd733A=")</f>
        <v>#REF!</v>
      </c>
      <c r="DJ4" t="e">
        <f>AND(#REF!,"AAAAAGd733E=")</f>
        <v>#REF!</v>
      </c>
      <c r="DK4" t="e">
        <f>AND(#REF!,"AAAAAGd733I=")</f>
        <v>#REF!</v>
      </c>
      <c r="DL4" t="e">
        <f>AND(#REF!,"AAAAAGd733M=")</f>
        <v>#REF!</v>
      </c>
      <c r="DM4" t="e">
        <f>AND(#REF!,"AAAAAGd733Q=")</f>
        <v>#REF!</v>
      </c>
      <c r="DN4" t="e">
        <f>AND(#REF!,"AAAAAGd733U=")</f>
        <v>#REF!</v>
      </c>
      <c r="DO4" t="e">
        <f>AND(#REF!,"AAAAAGd733Y=")</f>
        <v>#REF!</v>
      </c>
      <c r="DP4" t="e">
        <f>AND(#REF!,"AAAAAGd733c=")</f>
        <v>#REF!</v>
      </c>
      <c r="DQ4" t="e">
        <f>AND(#REF!,"AAAAAGd733g=")</f>
        <v>#REF!</v>
      </c>
      <c r="DR4" t="e">
        <f>IF(#REF!,"AAAAAGd733k=",0)</f>
        <v>#REF!</v>
      </c>
      <c r="DS4" t="e">
        <f>AND(#REF!,"AAAAAGd733o=")</f>
        <v>#REF!</v>
      </c>
      <c r="DT4" t="e">
        <f>AND(#REF!,"AAAAAGd733s=")</f>
        <v>#REF!</v>
      </c>
      <c r="DU4" t="e">
        <f>AND(#REF!,"AAAAAGd733w=")</f>
        <v>#REF!</v>
      </c>
      <c r="DV4" t="e">
        <f>AND(#REF!,"AAAAAGd7330=")</f>
        <v>#REF!</v>
      </c>
      <c r="DW4" t="e">
        <f>AND(#REF!,"AAAAAGd7334=")</f>
        <v>#REF!</v>
      </c>
      <c r="DX4" t="e">
        <f>AND(#REF!,"AAAAAGd7338=")</f>
        <v>#REF!</v>
      </c>
      <c r="DY4" t="e">
        <f>AND(#REF!,"AAAAAGd734A=")</f>
        <v>#REF!</v>
      </c>
      <c r="DZ4" t="e">
        <f>AND(#REF!,"AAAAAGd734E=")</f>
        <v>#REF!</v>
      </c>
      <c r="EA4" t="e">
        <f>AND(#REF!,"AAAAAGd734I=")</f>
        <v>#REF!</v>
      </c>
      <c r="EB4" t="e">
        <f>AND(#REF!,"AAAAAGd734M=")</f>
        <v>#REF!</v>
      </c>
      <c r="EC4" t="e">
        <f>AND(#REF!,"AAAAAGd734Q=")</f>
        <v>#REF!</v>
      </c>
      <c r="ED4" t="e">
        <f>AND(#REF!,"AAAAAGd734U=")</f>
        <v>#REF!</v>
      </c>
      <c r="EE4" t="e">
        <f>AND(#REF!,"AAAAAGd734Y=")</f>
        <v>#REF!</v>
      </c>
      <c r="EF4" t="e">
        <f>AND(#REF!,"AAAAAGd734c=")</f>
        <v>#REF!</v>
      </c>
      <c r="EG4" t="e">
        <f>AND(#REF!,"AAAAAGd734g=")</f>
        <v>#REF!</v>
      </c>
      <c r="EH4" t="e">
        <f>AND(#REF!,"AAAAAGd734k=")</f>
        <v>#REF!</v>
      </c>
      <c r="EI4" t="e">
        <f>AND(#REF!,"AAAAAGd734o=")</f>
        <v>#REF!</v>
      </c>
      <c r="EJ4" t="e">
        <f>AND(#REF!,"AAAAAGd734s=")</f>
        <v>#REF!</v>
      </c>
      <c r="EK4" t="e">
        <f>AND(#REF!,"AAAAAGd734w=")</f>
        <v>#REF!</v>
      </c>
      <c r="EL4" t="e">
        <f>AND(#REF!,"AAAAAGd7340=")</f>
        <v>#REF!</v>
      </c>
      <c r="EM4" t="e">
        <f>AND(#REF!,"AAAAAGd7344=")</f>
        <v>#REF!</v>
      </c>
      <c r="EN4" t="e">
        <f>AND(#REF!,"AAAAAGd7348=")</f>
        <v>#REF!</v>
      </c>
      <c r="EO4" t="e">
        <f>IF(#REF!,"AAAAAGd735A=",0)</f>
        <v>#REF!</v>
      </c>
      <c r="EP4" t="e">
        <f>AND(#REF!,"AAAAAGd735E=")</f>
        <v>#REF!</v>
      </c>
      <c r="EQ4" t="e">
        <f>AND(#REF!,"AAAAAGd735I=")</f>
        <v>#REF!</v>
      </c>
      <c r="ER4" t="e">
        <f>AND(#REF!,"AAAAAGd735M=")</f>
        <v>#REF!</v>
      </c>
      <c r="ES4" t="e">
        <f>AND(#REF!,"AAAAAGd735Q=")</f>
        <v>#REF!</v>
      </c>
      <c r="ET4" t="e">
        <f>AND(#REF!,"AAAAAGd735U=")</f>
        <v>#REF!</v>
      </c>
      <c r="EU4" t="e">
        <f>AND(#REF!,"AAAAAGd735Y=")</f>
        <v>#REF!</v>
      </c>
      <c r="EV4" t="e">
        <f>AND(#REF!,"AAAAAGd735c=")</f>
        <v>#REF!</v>
      </c>
      <c r="EW4" t="e">
        <f>AND(#REF!,"AAAAAGd735g=")</f>
        <v>#REF!</v>
      </c>
      <c r="EX4" t="e">
        <f>AND(#REF!,"AAAAAGd735k=")</f>
        <v>#REF!</v>
      </c>
      <c r="EY4" t="e">
        <f>AND(#REF!,"AAAAAGd735o=")</f>
        <v>#REF!</v>
      </c>
      <c r="EZ4" t="e">
        <f>AND(#REF!,"AAAAAGd735s=")</f>
        <v>#REF!</v>
      </c>
      <c r="FA4" t="e">
        <f>AND(#REF!,"AAAAAGd735w=")</f>
        <v>#REF!</v>
      </c>
      <c r="FB4" t="e">
        <f>AND(#REF!,"AAAAAGd7350=")</f>
        <v>#REF!</v>
      </c>
      <c r="FC4" t="e">
        <f>AND(#REF!,"AAAAAGd7354=")</f>
        <v>#REF!</v>
      </c>
      <c r="FD4" t="e">
        <f>AND(#REF!,"AAAAAGd7358=")</f>
        <v>#REF!</v>
      </c>
      <c r="FE4" t="e">
        <f>AND(#REF!,"AAAAAGd736A=")</f>
        <v>#REF!</v>
      </c>
      <c r="FF4" t="e">
        <f>AND(#REF!,"AAAAAGd736E=")</f>
        <v>#REF!</v>
      </c>
      <c r="FG4" t="e">
        <f>AND(#REF!,"AAAAAGd736I=")</f>
        <v>#REF!</v>
      </c>
      <c r="FH4" t="e">
        <f>AND(#REF!,"AAAAAGd736M=")</f>
        <v>#REF!</v>
      </c>
      <c r="FI4" t="e">
        <f>AND(#REF!,"AAAAAGd736Q=")</f>
        <v>#REF!</v>
      </c>
      <c r="FJ4" t="e">
        <f>AND(#REF!,"AAAAAGd736U=")</f>
        <v>#REF!</v>
      </c>
      <c r="FK4" t="e">
        <f>AND(#REF!,"AAAAAGd736Y=")</f>
        <v>#REF!</v>
      </c>
      <c r="FL4" t="e">
        <f>IF(#REF!,"AAAAAGd736c=",0)</f>
        <v>#REF!</v>
      </c>
      <c r="FM4" t="e">
        <f>AND(#REF!,"AAAAAGd736g=")</f>
        <v>#REF!</v>
      </c>
      <c r="FN4" t="e">
        <f>AND(#REF!,"AAAAAGd736k=")</f>
        <v>#REF!</v>
      </c>
      <c r="FO4" t="e">
        <f>AND(#REF!,"AAAAAGd736o=")</f>
        <v>#REF!</v>
      </c>
      <c r="FP4" t="e">
        <f>AND(#REF!,"AAAAAGd736s=")</f>
        <v>#REF!</v>
      </c>
      <c r="FQ4" t="e">
        <f>AND(#REF!,"AAAAAGd736w=")</f>
        <v>#REF!</v>
      </c>
      <c r="FR4" t="e">
        <f>AND(#REF!,"AAAAAGd7360=")</f>
        <v>#REF!</v>
      </c>
      <c r="FS4" t="e">
        <f>AND(#REF!,"AAAAAGd7364=")</f>
        <v>#REF!</v>
      </c>
      <c r="FT4" t="e">
        <f>AND(#REF!,"AAAAAGd7368=")</f>
        <v>#REF!</v>
      </c>
      <c r="FU4" t="e">
        <f>AND(#REF!,"AAAAAGd737A=")</f>
        <v>#REF!</v>
      </c>
      <c r="FV4" t="e">
        <f>AND(#REF!,"AAAAAGd737E=")</f>
        <v>#REF!</v>
      </c>
      <c r="FW4" t="e">
        <f>AND(#REF!,"AAAAAGd737I=")</f>
        <v>#REF!</v>
      </c>
      <c r="FX4" t="e">
        <f>AND(#REF!,"AAAAAGd737M=")</f>
        <v>#REF!</v>
      </c>
      <c r="FY4" t="e">
        <f>AND(#REF!,"AAAAAGd737Q=")</f>
        <v>#REF!</v>
      </c>
      <c r="FZ4" t="e">
        <f>AND(#REF!,"AAAAAGd737U=")</f>
        <v>#REF!</v>
      </c>
      <c r="GA4" t="e">
        <f>AND(#REF!,"AAAAAGd737Y=")</f>
        <v>#REF!</v>
      </c>
      <c r="GB4" t="e">
        <f>AND(#REF!,"AAAAAGd737c=")</f>
        <v>#REF!</v>
      </c>
      <c r="GC4" t="e">
        <f>AND(#REF!,"AAAAAGd737g=")</f>
        <v>#REF!</v>
      </c>
      <c r="GD4" t="e">
        <f>AND(#REF!,"AAAAAGd737k=")</f>
        <v>#REF!</v>
      </c>
      <c r="GE4" t="e">
        <f>AND(#REF!,"AAAAAGd737o=")</f>
        <v>#REF!</v>
      </c>
      <c r="GF4" t="e">
        <f>AND(#REF!,"AAAAAGd737s=")</f>
        <v>#REF!</v>
      </c>
      <c r="GG4" t="e">
        <f>AND(#REF!,"AAAAAGd737w=")</f>
        <v>#REF!</v>
      </c>
      <c r="GH4" t="e">
        <f>AND(#REF!,"AAAAAGd7370=")</f>
        <v>#REF!</v>
      </c>
      <c r="GI4" t="e">
        <f>IF(#REF!,"AAAAAGd7374=",0)</f>
        <v>#REF!</v>
      </c>
      <c r="GJ4" t="e">
        <f>AND(#REF!,"AAAAAGd7378=")</f>
        <v>#REF!</v>
      </c>
      <c r="GK4" t="e">
        <f>AND(#REF!,"AAAAAGd738A=")</f>
        <v>#REF!</v>
      </c>
      <c r="GL4" t="e">
        <f>AND(#REF!,"AAAAAGd738E=")</f>
        <v>#REF!</v>
      </c>
      <c r="GM4" t="e">
        <f>AND(#REF!,"AAAAAGd738I=")</f>
        <v>#REF!</v>
      </c>
      <c r="GN4" t="e">
        <f>AND(#REF!,"AAAAAGd738M=")</f>
        <v>#REF!</v>
      </c>
      <c r="GO4" t="e">
        <f>AND(#REF!,"AAAAAGd738Q=")</f>
        <v>#REF!</v>
      </c>
      <c r="GP4" t="e">
        <f>AND(#REF!,"AAAAAGd738U=")</f>
        <v>#REF!</v>
      </c>
      <c r="GQ4" t="e">
        <f>AND(#REF!,"AAAAAGd738Y=")</f>
        <v>#REF!</v>
      </c>
      <c r="GR4" t="e">
        <f>AND(#REF!,"AAAAAGd738c=")</f>
        <v>#REF!</v>
      </c>
      <c r="GS4" t="e">
        <f>AND(#REF!,"AAAAAGd738g=")</f>
        <v>#REF!</v>
      </c>
      <c r="GT4" t="e">
        <f>AND(#REF!,"AAAAAGd738k=")</f>
        <v>#REF!</v>
      </c>
      <c r="GU4" t="e">
        <f>AND(#REF!,"AAAAAGd738o=")</f>
        <v>#REF!</v>
      </c>
      <c r="GV4" t="e">
        <f>AND(#REF!,"AAAAAGd738s=")</f>
        <v>#REF!</v>
      </c>
      <c r="GW4" t="e">
        <f>AND(#REF!,"AAAAAGd738w=")</f>
        <v>#REF!</v>
      </c>
      <c r="GX4" t="e">
        <f>AND(#REF!,"AAAAAGd7380=")</f>
        <v>#REF!</v>
      </c>
      <c r="GY4" t="e">
        <f>AND(#REF!,"AAAAAGd7384=")</f>
        <v>#REF!</v>
      </c>
      <c r="GZ4" t="e">
        <f>AND(#REF!,"AAAAAGd7388=")</f>
        <v>#REF!</v>
      </c>
      <c r="HA4" t="e">
        <f>AND(#REF!,"AAAAAGd739A=")</f>
        <v>#REF!</v>
      </c>
      <c r="HB4" t="e">
        <f>AND(#REF!,"AAAAAGd739E=")</f>
        <v>#REF!</v>
      </c>
      <c r="HC4" t="e">
        <f>IF(#REF!,"AAAAAGd739I=",0)</f>
        <v>#REF!</v>
      </c>
      <c r="HD4" t="e">
        <f>AND(#REF!,"AAAAAGd739M=")</f>
        <v>#REF!</v>
      </c>
      <c r="HE4" t="e">
        <f>AND(#REF!,"AAAAAGd739Q=")</f>
        <v>#REF!</v>
      </c>
      <c r="HF4" t="e">
        <f>AND(#REF!,"AAAAAGd739U=")</f>
        <v>#REF!</v>
      </c>
      <c r="HG4" t="e">
        <f>AND(#REF!,"AAAAAGd739Y=")</f>
        <v>#REF!</v>
      </c>
      <c r="HH4" t="e">
        <f>AND(#REF!,"AAAAAGd739c=")</f>
        <v>#REF!</v>
      </c>
      <c r="HI4" t="e">
        <f>AND(#REF!,"AAAAAGd739g=")</f>
        <v>#REF!</v>
      </c>
      <c r="HJ4" t="e">
        <f>AND(#REF!,"AAAAAGd739k=")</f>
        <v>#REF!</v>
      </c>
      <c r="HK4" t="e">
        <f>AND(#REF!,"AAAAAGd739o=")</f>
        <v>#REF!</v>
      </c>
      <c r="HL4" t="e">
        <f>AND(#REF!,"AAAAAGd739s=")</f>
        <v>#REF!</v>
      </c>
      <c r="HM4" t="e">
        <f>AND(#REF!,"AAAAAGd739w=")</f>
        <v>#REF!</v>
      </c>
      <c r="HN4" t="e">
        <f>AND(#REF!,"AAAAAGd7390=")</f>
        <v>#REF!</v>
      </c>
      <c r="HO4" t="e">
        <f>AND(#REF!,"AAAAAGd7394=")</f>
        <v>#REF!</v>
      </c>
      <c r="HP4" t="e">
        <f>AND(#REF!,"AAAAAGd7398=")</f>
        <v>#REF!</v>
      </c>
      <c r="HQ4" t="e">
        <f>AND(#REF!,"AAAAAGd73+A=")</f>
        <v>#REF!</v>
      </c>
      <c r="HR4" t="e">
        <f>AND(#REF!,"AAAAAGd73+E=")</f>
        <v>#REF!</v>
      </c>
      <c r="HS4" t="e">
        <f>AND(#REF!,"AAAAAGd73+I=")</f>
        <v>#REF!</v>
      </c>
      <c r="HT4" t="e">
        <f>AND(#REF!,"AAAAAGd73+M=")</f>
        <v>#REF!</v>
      </c>
      <c r="HU4" t="e">
        <f>AND(#REF!,"AAAAAGd73+Q=")</f>
        <v>#REF!</v>
      </c>
      <c r="HV4" t="e">
        <f>AND(#REF!,"AAAAAGd73+U=")</f>
        <v>#REF!</v>
      </c>
      <c r="HW4" t="e">
        <f>IF(#REF!,"AAAAAGd73+Y=",0)</f>
        <v>#REF!</v>
      </c>
      <c r="HX4" t="e">
        <f>IF(#REF!,"AAAAAGd73+c=",0)</f>
        <v>#REF!</v>
      </c>
      <c r="HY4" t="e">
        <f>IF(#REF!,"AAAAAGd73+g=",0)</f>
        <v>#REF!</v>
      </c>
      <c r="HZ4" t="e">
        <f>IF(#REF!,"AAAAAGd73+k=",0)</f>
        <v>#REF!</v>
      </c>
      <c r="IA4" t="e">
        <f>IF(#REF!,"AAAAAGd73+o=",0)</f>
        <v>#REF!</v>
      </c>
      <c r="IB4" t="e">
        <f>IF(#REF!,"AAAAAGd73+s=",0)</f>
        <v>#REF!</v>
      </c>
      <c r="IC4" t="e">
        <f>IF(#REF!,"AAAAAGd73+w=",0)</f>
        <v>#REF!</v>
      </c>
      <c r="ID4" t="e">
        <f>IF(#REF!,"AAAAAGd73+0=",0)</f>
        <v>#REF!</v>
      </c>
      <c r="IE4" t="e">
        <f>IF(#REF!,"AAAAAGd73+4=",0)</f>
        <v>#REF!</v>
      </c>
      <c r="IF4" t="e">
        <f>IF(#REF!,"AAAAAGd73+8=",0)</f>
        <v>#REF!</v>
      </c>
      <c r="IG4" t="e">
        <f>IF(#REF!,"AAAAAGd73/A=",0)</f>
        <v>#REF!</v>
      </c>
      <c r="IH4" t="e">
        <f>IF(#REF!,"AAAAAGd73/E=",0)</f>
        <v>#REF!</v>
      </c>
      <c r="II4" t="e">
        <f>IF(#REF!,"AAAAAGd73/I=",0)</f>
        <v>#REF!</v>
      </c>
      <c r="IJ4" t="e">
        <f>IF(#REF!,"AAAAAGd73/M=",0)</f>
        <v>#REF!</v>
      </c>
      <c r="IK4" t="e">
        <f>IF(#REF!,"AAAAAGd73/Q=",0)</f>
        <v>#REF!</v>
      </c>
      <c r="IL4" t="e">
        <f>IF(#REF!,"AAAAAGd73/U=",0)</f>
        <v>#REF!</v>
      </c>
      <c r="IM4" t="e">
        <f>IF(#REF!,"AAAAAGd73/Y=",0)</f>
        <v>#REF!</v>
      </c>
      <c r="IN4" t="e">
        <f>IF(#REF!,"AAAAAGd73/c=",0)</f>
        <v>#REF!</v>
      </c>
      <c r="IO4" t="e">
        <f>IF(#REF!,"AAAAAGd73/g=",0)</f>
        <v>#REF!</v>
      </c>
      <c r="IP4" t="e">
        <f>IF(#REF!,"AAAAAGd73/k=",0)</f>
        <v>#REF!</v>
      </c>
      <c r="IQ4" t="e">
        <f>IF(#REF!,"AAAAAGd73/o=",0)</f>
        <v>#REF!</v>
      </c>
      <c r="IR4" t="e">
        <f>IF(#REF!,"AAAAAGd73/s=",0)</f>
        <v>#REF!</v>
      </c>
      <c r="IS4" t="e">
        <f>IF(#REF!,"AAAAAGd73/w=",0)</f>
        <v>#REF!</v>
      </c>
      <c r="IT4" t="e">
        <f>AND(#REF!,"AAAAAGd73/0=")</f>
        <v>#REF!</v>
      </c>
      <c r="IU4" t="e">
        <f>AND(#REF!,"AAAAAGd73/4=")</f>
        <v>#REF!</v>
      </c>
      <c r="IV4" t="e">
        <f>AND(#REF!,"AAAAAGd73/8=")</f>
        <v>#REF!</v>
      </c>
    </row>
    <row r="5" spans="1:256">
      <c r="A5" t="e">
        <f>AND(#REF!,"AAAAAG7H/QA=")</f>
        <v>#REF!</v>
      </c>
      <c r="B5" t="e">
        <f>AND(#REF!,"AAAAAG7H/QE=")</f>
        <v>#REF!</v>
      </c>
      <c r="C5" t="e">
        <f>AND(#REF!,"AAAAAG7H/QI=")</f>
        <v>#REF!</v>
      </c>
      <c r="D5" t="e">
        <f>AND(#REF!,"AAAAAG7H/QM=")</f>
        <v>#REF!</v>
      </c>
      <c r="E5" t="e">
        <f>AND(#REF!,"AAAAAG7H/QQ=")</f>
        <v>#REF!</v>
      </c>
      <c r="F5" t="e">
        <f>AND(#REF!,"AAAAAG7H/QU=")</f>
        <v>#REF!</v>
      </c>
      <c r="G5" t="e">
        <f>AND(#REF!,"AAAAAG7H/QY=")</f>
        <v>#REF!</v>
      </c>
      <c r="H5" t="e">
        <f>AND(#REF!,"AAAAAG7H/Qc=")</f>
        <v>#REF!</v>
      </c>
      <c r="I5" t="e">
        <f>AND(#REF!,"AAAAAG7H/Qg=")</f>
        <v>#REF!</v>
      </c>
      <c r="J5" t="e">
        <f>AND(#REF!,"AAAAAG7H/Qk=")</f>
        <v>#REF!</v>
      </c>
      <c r="K5" t="e">
        <f>AND(#REF!,"AAAAAG7H/Qo=")</f>
        <v>#REF!</v>
      </c>
      <c r="L5" t="e">
        <f>AND(#REF!,"AAAAAG7H/Qs=")</f>
        <v>#REF!</v>
      </c>
      <c r="M5" t="e">
        <f>AND(#REF!,"AAAAAG7H/Qw=")</f>
        <v>#REF!</v>
      </c>
      <c r="N5" t="e">
        <f>AND(#REF!,"AAAAAG7H/Q0=")</f>
        <v>#REF!</v>
      </c>
      <c r="O5" t="e">
        <f>AND(#REF!,"AAAAAG7H/Q4=")</f>
        <v>#REF!</v>
      </c>
      <c r="P5" t="e">
        <f>AND(#REF!,"AAAAAG7H/Q8=")</f>
        <v>#REF!</v>
      </c>
      <c r="Q5" t="e">
        <f>AND(#REF!,"AAAAAG7H/RA=")</f>
        <v>#REF!</v>
      </c>
      <c r="R5" t="e">
        <f>AND(#REF!,"AAAAAG7H/RE=")</f>
        <v>#REF!</v>
      </c>
      <c r="S5" t="e">
        <f>AND(#REF!,"AAAAAG7H/RI=")</f>
        <v>#REF!</v>
      </c>
      <c r="T5" t="e">
        <f>IF(#REF!,"AAAAAG7H/RM=",0)</f>
        <v>#REF!</v>
      </c>
      <c r="U5" t="e">
        <f>AND(#REF!,"AAAAAG7H/RQ=")</f>
        <v>#REF!</v>
      </c>
      <c r="V5" t="e">
        <f>AND(#REF!,"AAAAAG7H/RU=")</f>
        <v>#REF!</v>
      </c>
      <c r="W5" t="e">
        <f>AND(#REF!,"AAAAAG7H/RY=")</f>
        <v>#REF!</v>
      </c>
      <c r="X5" t="e">
        <f>AND(#REF!,"AAAAAG7H/Rc=")</f>
        <v>#REF!</v>
      </c>
      <c r="Y5" t="e">
        <f>AND(#REF!,"AAAAAG7H/Rg=")</f>
        <v>#REF!</v>
      </c>
      <c r="Z5" t="e">
        <f>AND(#REF!,"AAAAAG7H/Rk=")</f>
        <v>#REF!</v>
      </c>
      <c r="AA5" t="e">
        <f>AND(#REF!,"AAAAAG7H/Ro=")</f>
        <v>#REF!</v>
      </c>
      <c r="AB5" t="e">
        <f>AND(#REF!,"AAAAAG7H/Rs=")</f>
        <v>#REF!</v>
      </c>
      <c r="AC5" t="e">
        <f>AND(#REF!,"AAAAAG7H/Rw=")</f>
        <v>#REF!</v>
      </c>
      <c r="AD5" t="e">
        <f>AND(#REF!,"AAAAAG7H/R0=")</f>
        <v>#REF!</v>
      </c>
      <c r="AE5" t="e">
        <f>AND(#REF!,"AAAAAG7H/R4=")</f>
        <v>#REF!</v>
      </c>
      <c r="AF5" t="e">
        <f>AND(#REF!,"AAAAAG7H/R8=")</f>
        <v>#REF!</v>
      </c>
      <c r="AG5" t="e">
        <f>AND(#REF!,"AAAAAG7H/SA=")</f>
        <v>#REF!</v>
      </c>
      <c r="AH5" t="e">
        <f>AND(#REF!,"AAAAAG7H/SE=")</f>
        <v>#REF!</v>
      </c>
      <c r="AI5" t="e">
        <f>AND(#REF!,"AAAAAG7H/SI=")</f>
        <v>#REF!</v>
      </c>
      <c r="AJ5" t="e">
        <f>AND(#REF!,"AAAAAG7H/SM=")</f>
        <v>#REF!</v>
      </c>
      <c r="AK5" t="e">
        <f>AND(#REF!,"AAAAAG7H/SQ=")</f>
        <v>#REF!</v>
      </c>
      <c r="AL5" t="e">
        <f>AND(#REF!,"AAAAAG7H/SU=")</f>
        <v>#REF!</v>
      </c>
      <c r="AM5" t="e">
        <f>AND(#REF!,"AAAAAG7H/SY=")</f>
        <v>#REF!</v>
      </c>
      <c r="AN5" t="e">
        <f>AND(#REF!,"AAAAAG7H/Sc=")</f>
        <v>#REF!</v>
      </c>
      <c r="AO5" t="e">
        <f>AND(#REF!,"AAAAAG7H/Sg=")</f>
        <v>#REF!</v>
      </c>
      <c r="AP5" t="e">
        <f>AND(#REF!,"AAAAAG7H/Sk=")</f>
        <v>#REF!</v>
      </c>
      <c r="AQ5" t="e">
        <f>IF(#REF!,"AAAAAG7H/So=",0)</f>
        <v>#REF!</v>
      </c>
      <c r="AR5" t="e">
        <f>AND(#REF!,"AAAAAG7H/Ss=")</f>
        <v>#REF!</v>
      </c>
      <c r="AS5" t="e">
        <f>AND(#REF!,"AAAAAG7H/Sw=")</f>
        <v>#REF!</v>
      </c>
      <c r="AT5" t="e">
        <f>AND(#REF!,"AAAAAG7H/S0=")</f>
        <v>#REF!</v>
      </c>
      <c r="AU5" t="e">
        <f>AND(#REF!,"AAAAAG7H/S4=")</f>
        <v>#REF!</v>
      </c>
      <c r="AV5" t="e">
        <f>AND(#REF!,"AAAAAG7H/S8=")</f>
        <v>#REF!</v>
      </c>
      <c r="AW5" t="e">
        <f>AND(#REF!,"AAAAAG7H/TA=")</f>
        <v>#REF!</v>
      </c>
      <c r="AX5" t="e">
        <f>AND(#REF!,"AAAAAG7H/TE=")</f>
        <v>#REF!</v>
      </c>
      <c r="AY5" t="e">
        <f>AND(#REF!,"AAAAAG7H/TI=")</f>
        <v>#REF!</v>
      </c>
      <c r="AZ5" t="e">
        <f>AND(#REF!,"AAAAAG7H/TM=")</f>
        <v>#REF!</v>
      </c>
      <c r="BA5" t="e">
        <f>AND(#REF!,"AAAAAG7H/TQ=")</f>
        <v>#REF!</v>
      </c>
      <c r="BB5" t="e">
        <f>AND(#REF!,"AAAAAG7H/TU=")</f>
        <v>#REF!</v>
      </c>
      <c r="BC5" t="e">
        <f>AND(#REF!,"AAAAAG7H/TY=")</f>
        <v>#REF!</v>
      </c>
      <c r="BD5" t="e">
        <f>AND(#REF!,"AAAAAG7H/Tc=")</f>
        <v>#REF!</v>
      </c>
      <c r="BE5" t="e">
        <f>AND(#REF!,"AAAAAG7H/Tg=")</f>
        <v>#REF!</v>
      </c>
      <c r="BF5" t="e">
        <f>AND(#REF!,"AAAAAG7H/Tk=")</f>
        <v>#REF!</v>
      </c>
      <c r="BG5" t="e">
        <f>AND(#REF!,"AAAAAG7H/To=")</f>
        <v>#REF!</v>
      </c>
      <c r="BH5" t="e">
        <f>AND(#REF!,"AAAAAG7H/Ts=")</f>
        <v>#REF!</v>
      </c>
      <c r="BI5" t="e">
        <f>AND(#REF!,"AAAAAG7H/Tw=")</f>
        <v>#REF!</v>
      </c>
      <c r="BJ5" t="e">
        <f>AND(#REF!,"AAAAAG7H/T0=")</f>
        <v>#REF!</v>
      </c>
      <c r="BK5" t="e">
        <f>AND(#REF!,"AAAAAG7H/T4=")</f>
        <v>#REF!</v>
      </c>
      <c r="BL5" t="e">
        <f>AND(#REF!,"AAAAAG7H/T8=")</f>
        <v>#REF!</v>
      </c>
      <c r="BM5" t="e">
        <f>AND(#REF!,"AAAAAG7H/UA=")</f>
        <v>#REF!</v>
      </c>
      <c r="BN5" t="e">
        <f>IF(#REF!,"AAAAAG7H/UE=",0)</f>
        <v>#REF!</v>
      </c>
      <c r="BO5" t="e">
        <f>AND(#REF!,"AAAAAG7H/UI=")</f>
        <v>#REF!</v>
      </c>
      <c r="BP5" t="e">
        <f>AND(#REF!,"AAAAAG7H/UM=")</f>
        <v>#REF!</v>
      </c>
      <c r="BQ5" t="e">
        <f>AND(#REF!,"AAAAAG7H/UQ=")</f>
        <v>#REF!</v>
      </c>
      <c r="BR5" t="e">
        <f>AND(#REF!,"AAAAAG7H/UU=")</f>
        <v>#REF!</v>
      </c>
      <c r="BS5" t="e">
        <f>AND(#REF!,"AAAAAG7H/UY=")</f>
        <v>#REF!</v>
      </c>
      <c r="BT5" t="e">
        <f>AND(#REF!,"AAAAAG7H/Uc=")</f>
        <v>#REF!</v>
      </c>
      <c r="BU5" t="e">
        <f>AND(#REF!,"AAAAAG7H/Ug=")</f>
        <v>#REF!</v>
      </c>
      <c r="BV5" t="e">
        <f>AND(#REF!,"AAAAAG7H/Uk=")</f>
        <v>#REF!</v>
      </c>
      <c r="BW5" t="e">
        <f>AND(#REF!,"AAAAAG7H/Uo=")</f>
        <v>#REF!</v>
      </c>
      <c r="BX5" t="e">
        <f>AND(#REF!,"AAAAAG7H/Us=")</f>
        <v>#REF!</v>
      </c>
      <c r="BY5" t="e">
        <f>AND(#REF!,"AAAAAG7H/Uw=")</f>
        <v>#REF!</v>
      </c>
      <c r="BZ5" t="e">
        <f>AND(#REF!,"AAAAAG7H/U0=")</f>
        <v>#REF!</v>
      </c>
      <c r="CA5" t="e">
        <f>AND(#REF!,"AAAAAG7H/U4=")</f>
        <v>#REF!</v>
      </c>
      <c r="CB5" t="e">
        <f>AND(#REF!,"AAAAAG7H/U8=")</f>
        <v>#REF!</v>
      </c>
      <c r="CC5" t="e">
        <f>AND(#REF!,"AAAAAG7H/VA=")</f>
        <v>#REF!</v>
      </c>
      <c r="CD5" t="e">
        <f>AND(#REF!,"AAAAAG7H/VE=")</f>
        <v>#REF!</v>
      </c>
      <c r="CE5" t="e">
        <f>AND(#REF!,"AAAAAG7H/VI=")</f>
        <v>#REF!</v>
      </c>
      <c r="CF5" t="e">
        <f>AND(#REF!,"AAAAAG7H/VM=")</f>
        <v>#REF!</v>
      </c>
      <c r="CG5" t="e">
        <f>AND(#REF!,"AAAAAG7H/VQ=")</f>
        <v>#REF!</v>
      </c>
      <c r="CH5" t="e">
        <f>AND(#REF!,"AAAAAG7H/VU=")</f>
        <v>#REF!</v>
      </c>
      <c r="CI5" t="e">
        <f>AND(#REF!,"AAAAAG7H/VY=")</f>
        <v>#REF!</v>
      </c>
      <c r="CJ5" t="e">
        <f>AND(#REF!,"AAAAAG7H/Vc=")</f>
        <v>#REF!</v>
      </c>
      <c r="CK5" t="e">
        <f>IF(#REF!,"AAAAAG7H/Vg=",0)</f>
        <v>#REF!</v>
      </c>
      <c r="CL5" t="e">
        <f>AND(#REF!,"AAAAAG7H/Vk=")</f>
        <v>#REF!</v>
      </c>
      <c r="CM5" t="e">
        <f>AND(#REF!,"AAAAAG7H/Vo=")</f>
        <v>#REF!</v>
      </c>
      <c r="CN5" t="e">
        <f>AND(#REF!,"AAAAAG7H/Vs=")</f>
        <v>#REF!</v>
      </c>
      <c r="CO5" t="e">
        <f>AND(#REF!,"AAAAAG7H/Vw=")</f>
        <v>#REF!</v>
      </c>
      <c r="CP5" t="e">
        <f>AND(#REF!,"AAAAAG7H/V0=")</f>
        <v>#REF!</v>
      </c>
      <c r="CQ5" t="e">
        <f>AND(#REF!,"AAAAAG7H/V4=")</f>
        <v>#REF!</v>
      </c>
      <c r="CR5" t="e">
        <f>AND(#REF!,"AAAAAG7H/V8=")</f>
        <v>#REF!</v>
      </c>
      <c r="CS5" t="e">
        <f>AND(#REF!,"AAAAAG7H/WA=")</f>
        <v>#REF!</v>
      </c>
      <c r="CT5" t="e">
        <f>AND(#REF!,"AAAAAG7H/WE=")</f>
        <v>#REF!</v>
      </c>
      <c r="CU5" t="e">
        <f>AND(#REF!,"AAAAAG7H/WI=")</f>
        <v>#REF!</v>
      </c>
      <c r="CV5" t="e">
        <f>AND(#REF!,"AAAAAG7H/WM=")</f>
        <v>#REF!</v>
      </c>
      <c r="CW5" t="e">
        <f>AND(#REF!,"AAAAAG7H/WQ=")</f>
        <v>#REF!</v>
      </c>
      <c r="CX5" t="e">
        <f>AND(#REF!,"AAAAAG7H/WU=")</f>
        <v>#REF!</v>
      </c>
      <c r="CY5" t="e">
        <f>AND(#REF!,"AAAAAG7H/WY=")</f>
        <v>#REF!</v>
      </c>
      <c r="CZ5" t="e">
        <f>AND(#REF!,"AAAAAG7H/Wc=")</f>
        <v>#REF!</v>
      </c>
      <c r="DA5" t="e">
        <f>AND(#REF!,"AAAAAG7H/Wg=")</f>
        <v>#REF!</v>
      </c>
      <c r="DB5" t="e">
        <f>AND(#REF!,"AAAAAG7H/Wk=")</f>
        <v>#REF!</v>
      </c>
      <c r="DC5" t="e">
        <f>AND(#REF!,"AAAAAG7H/Wo=")</f>
        <v>#REF!</v>
      </c>
      <c r="DD5" t="e">
        <f>AND(#REF!,"AAAAAG7H/Ws=")</f>
        <v>#REF!</v>
      </c>
      <c r="DE5" t="e">
        <f>AND(#REF!,"AAAAAG7H/Ww=")</f>
        <v>#REF!</v>
      </c>
      <c r="DF5" t="e">
        <f>AND(#REF!,"AAAAAG7H/W0=")</f>
        <v>#REF!</v>
      </c>
      <c r="DG5" t="e">
        <f>AND(#REF!,"AAAAAG7H/W4=")</f>
        <v>#REF!</v>
      </c>
      <c r="DH5" t="e">
        <f>IF(#REF!,"AAAAAG7H/W8=",0)</f>
        <v>#REF!</v>
      </c>
      <c r="DI5" t="e">
        <f>AND(#REF!,"AAAAAG7H/XA=")</f>
        <v>#REF!</v>
      </c>
      <c r="DJ5" t="e">
        <f>AND(#REF!,"AAAAAG7H/XE=")</f>
        <v>#REF!</v>
      </c>
      <c r="DK5" t="e">
        <f>AND(#REF!,"AAAAAG7H/XI=")</f>
        <v>#REF!</v>
      </c>
      <c r="DL5" t="e">
        <f>AND(#REF!,"AAAAAG7H/XM=")</f>
        <v>#REF!</v>
      </c>
      <c r="DM5" t="e">
        <f>AND(#REF!,"AAAAAG7H/XQ=")</f>
        <v>#REF!</v>
      </c>
      <c r="DN5" t="e">
        <f>AND(#REF!,"AAAAAG7H/XU=")</f>
        <v>#REF!</v>
      </c>
      <c r="DO5" t="e">
        <f>AND(#REF!,"AAAAAG7H/XY=")</f>
        <v>#REF!</v>
      </c>
      <c r="DP5" t="e">
        <f>AND(#REF!,"AAAAAG7H/Xc=")</f>
        <v>#REF!</v>
      </c>
      <c r="DQ5" t="e">
        <f>AND(#REF!,"AAAAAG7H/Xg=")</f>
        <v>#REF!</v>
      </c>
      <c r="DR5" t="e">
        <f>AND(#REF!,"AAAAAG7H/Xk=")</f>
        <v>#REF!</v>
      </c>
      <c r="DS5" t="e">
        <f>AND(#REF!,"AAAAAG7H/Xo=")</f>
        <v>#REF!</v>
      </c>
      <c r="DT5" t="e">
        <f>AND(#REF!,"AAAAAG7H/Xs=")</f>
        <v>#REF!</v>
      </c>
      <c r="DU5" t="e">
        <f>AND(#REF!,"AAAAAG7H/Xw=")</f>
        <v>#REF!</v>
      </c>
      <c r="DV5" t="e">
        <f>AND(#REF!,"AAAAAG7H/X0=")</f>
        <v>#REF!</v>
      </c>
      <c r="DW5" t="e">
        <f>AND(#REF!,"AAAAAG7H/X4=")</f>
        <v>#REF!</v>
      </c>
      <c r="DX5" t="e">
        <f>AND(#REF!,"AAAAAG7H/X8=")</f>
        <v>#REF!</v>
      </c>
      <c r="DY5" t="e">
        <f>AND(#REF!,"AAAAAG7H/YA=")</f>
        <v>#REF!</v>
      </c>
      <c r="DZ5" t="e">
        <f>AND(#REF!,"AAAAAG7H/YE=")</f>
        <v>#REF!</v>
      </c>
      <c r="EA5" t="e">
        <f>AND(#REF!,"AAAAAG7H/YI=")</f>
        <v>#REF!</v>
      </c>
      <c r="EB5" t="e">
        <f>AND(#REF!,"AAAAAG7H/YM=")</f>
        <v>#REF!</v>
      </c>
      <c r="EC5" t="e">
        <f>AND(#REF!,"AAAAAG7H/YQ=")</f>
        <v>#REF!</v>
      </c>
      <c r="ED5" t="e">
        <f>AND(#REF!,"AAAAAG7H/YU=")</f>
        <v>#REF!</v>
      </c>
      <c r="EE5" t="e">
        <f>IF(#REF!,"AAAAAG7H/YY=",0)</f>
        <v>#REF!</v>
      </c>
      <c r="EF5" t="e">
        <f>AND(#REF!,"AAAAAG7H/Yc=")</f>
        <v>#REF!</v>
      </c>
      <c r="EG5" t="e">
        <f>AND(#REF!,"AAAAAG7H/Yg=")</f>
        <v>#REF!</v>
      </c>
      <c r="EH5" t="e">
        <f>AND(#REF!,"AAAAAG7H/Yk=")</f>
        <v>#REF!</v>
      </c>
      <c r="EI5" t="e">
        <f>AND(#REF!,"AAAAAG7H/Yo=")</f>
        <v>#REF!</v>
      </c>
      <c r="EJ5" t="e">
        <f>AND(#REF!,"AAAAAG7H/Ys=")</f>
        <v>#REF!</v>
      </c>
      <c r="EK5" t="e">
        <f>AND(#REF!,"AAAAAG7H/Yw=")</f>
        <v>#REF!</v>
      </c>
      <c r="EL5" t="e">
        <f>AND(#REF!,"AAAAAG7H/Y0=")</f>
        <v>#REF!</v>
      </c>
      <c r="EM5" t="e">
        <f>AND(#REF!,"AAAAAG7H/Y4=")</f>
        <v>#REF!</v>
      </c>
      <c r="EN5" t="e">
        <f>AND(#REF!,"AAAAAG7H/Y8=")</f>
        <v>#REF!</v>
      </c>
      <c r="EO5" t="e">
        <f>AND(#REF!,"AAAAAG7H/ZA=")</f>
        <v>#REF!</v>
      </c>
      <c r="EP5" t="e">
        <f>AND(#REF!,"AAAAAG7H/ZE=")</f>
        <v>#REF!</v>
      </c>
      <c r="EQ5" t="e">
        <f>AND(#REF!,"AAAAAG7H/ZI=")</f>
        <v>#REF!</v>
      </c>
      <c r="ER5" t="e">
        <f>AND(#REF!,"AAAAAG7H/ZM=")</f>
        <v>#REF!</v>
      </c>
      <c r="ES5" t="e">
        <f>AND(#REF!,"AAAAAG7H/ZQ=")</f>
        <v>#REF!</v>
      </c>
      <c r="ET5" t="e">
        <f>AND(#REF!,"AAAAAG7H/ZU=")</f>
        <v>#REF!</v>
      </c>
      <c r="EU5" t="e">
        <f>AND(#REF!,"AAAAAG7H/ZY=")</f>
        <v>#REF!</v>
      </c>
      <c r="EV5" t="e">
        <f>AND(#REF!,"AAAAAG7H/Zc=")</f>
        <v>#REF!</v>
      </c>
      <c r="EW5" t="e">
        <f>AND(#REF!,"AAAAAG7H/Zg=")</f>
        <v>#REF!</v>
      </c>
      <c r="EX5" t="e">
        <f>AND(#REF!,"AAAAAG7H/Zk=")</f>
        <v>#REF!</v>
      </c>
      <c r="EY5" t="e">
        <f>AND(#REF!,"AAAAAG7H/Zo=")</f>
        <v>#REF!</v>
      </c>
      <c r="EZ5" t="e">
        <f>AND(#REF!,"AAAAAG7H/Zs=")</f>
        <v>#REF!</v>
      </c>
      <c r="FA5" t="e">
        <f>AND(#REF!,"AAAAAG7H/Zw=")</f>
        <v>#REF!</v>
      </c>
      <c r="FB5" t="e">
        <f>IF(#REF!,"AAAAAG7H/Z0=",0)</f>
        <v>#REF!</v>
      </c>
      <c r="FC5" t="e">
        <f>AND(#REF!,"AAAAAG7H/Z4=")</f>
        <v>#REF!</v>
      </c>
      <c r="FD5" t="e">
        <f>AND(#REF!,"AAAAAG7H/Z8=")</f>
        <v>#REF!</v>
      </c>
      <c r="FE5" t="e">
        <f>AND(#REF!,"AAAAAG7H/aA=")</f>
        <v>#REF!</v>
      </c>
      <c r="FF5" t="e">
        <f>AND(#REF!,"AAAAAG7H/aE=")</f>
        <v>#REF!</v>
      </c>
      <c r="FG5" t="e">
        <f>AND(#REF!,"AAAAAG7H/aI=")</f>
        <v>#REF!</v>
      </c>
      <c r="FH5" t="e">
        <f>AND(#REF!,"AAAAAG7H/aM=")</f>
        <v>#REF!</v>
      </c>
      <c r="FI5" t="e">
        <f>AND(#REF!,"AAAAAG7H/aQ=")</f>
        <v>#REF!</v>
      </c>
      <c r="FJ5" t="e">
        <f>AND(#REF!,"AAAAAG7H/aU=")</f>
        <v>#REF!</v>
      </c>
      <c r="FK5" t="e">
        <f>AND(#REF!,"AAAAAG7H/aY=")</f>
        <v>#REF!</v>
      </c>
      <c r="FL5" t="e">
        <f>AND(#REF!,"AAAAAG7H/ac=")</f>
        <v>#REF!</v>
      </c>
      <c r="FM5" t="e">
        <f>AND(#REF!,"AAAAAG7H/ag=")</f>
        <v>#REF!</v>
      </c>
      <c r="FN5" t="e">
        <f>AND(#REF!,"AAAAAG7H/ak=")</f>
        <v>#REF!</v>
      </c>
      <c r="FO5" t="e">
        <f>AND(#REF!,"AAAAAG7H/ao=")</f>
        <v>#REF!</v>
      </c>
      <c r="FP5" t="e">
        <f>AND(#REF!,"AAAAAG7H/as=")</f>
        <v>#REF!</v>
      </c>
      <c r="FQ5" t="e">
        <f>AND(#REF!,"AAAAAG7H/aw=")</f>
        <v>#REF!</v>
      </c>
      <c r="FR5" t="e">
        <f>AND(#REF!,"AAAAAG7H/a0=")</f>
        <v>#REF!</v>
      </c>
      <c r="FS5" t="e">
        <f>AND(#REF!,"AAAAAG7H/a4=")</f>
        <v>#REF!</v>
      </c>
      <c r="FT5" t="e">
        <f>AND(#REF!,"AAAAAG7H/a8=")</f>
        <v>#REF!</v>
      </c>
      <c r="FU5" t="e">
        <f>AND(#REF!,"AAAAAG7H/bA=")</f>
        <v>#REF!</v>
      </c>
      <c r="FV5" t="e">
        <f>AND(#REF!,"AAAAAG7H/bE=")</f>
        <v>#REF!</v>
      </c>
      <c r="FW5" t="e">
        <f>AND(#REF!,"AAAAAG7H/bI=")</f>
        <v>#REF!</v>
      </c>
      <c r="FX5" t="e">
        <f>AND(#REF!,"AAAAAG7H/bM=")</f>
        <v>#REF!</v>
      </c>
      <c r="FY5" t="e">
        <f>IF(#REF!,"AAAAAG7H/bQ=",0)</f>
        <v>#REF!</v>
      </c>
      <c r="FZ5" t="e">
        <f>AND(#REF!,"AAAAAG7H/bU=")</f>
        <v>#REF!</v>
      </c>
      <c r="GA5" t="e">
        <f>AND(#REF!,"AAAAAG7H/bY=")</f>
        <v>#REF!</v>
      </c>
      <c r="GB5" t="e">
        <f>AND(#REF!,"AAAAAG7H/bc=")</f>
        <v>#REF!</v>
      </c>
      <c r="GC5" t="e">
        <f>AND(#REF!,"AAAAAG7H/bg=")</f>
        <v>#REF!</v>
      </c>
      <c r="GD5" t="e">
        <f>AND(#REF!,"AAAAAG7H/bk=")</f>
        <v>#REF!</v>
      </c>
      <c r="GE5" t="e">
        <f>AND(#REF!,"AAAAAG7H/bo=")</f>
        <v>#REF!</v>
      </c>
      <c r="GF5" t="e">
        <f>AND(#REF!,"AAAAAG7H/bs=")</f>
        <v>#REF!</v>
      </c>
      <c r="GG5" t="e">
        <f>AND(#REF!,"AAAAAG7H/bw=")</f>
        <v>#REF!</v>
      </c>
      <c r="GH5" t="e">
        <f>AND(#REF!,"AAAAAG7H/b0=")</f>
        <v>#REF!</v>
      </c>
      <c r="GI5" t="e">
        <f>AND(#REF!,"AAAAAG7H/b4=")</f>
        <v>#REF!</v>
      </c>
      <c r="GJ5" t="e">
        <f>AND(#REF!,"AAAAAG7H/b8=")</f>
        <v>#REF!</v>
      </c>
      <c r="GK5" t="e">
        <f>AND(#REF!,"AAAAAG7H/cA=")</f>
        <v>#REF!</v>
      </c>
      <c r="GL5" t="e">
        <f>AND(#REF!,"AAAAAG7H/cE=")</f>
        <v>#REF!</v>
      </c>
      <c r="GM5" t="e">
        <f>AND(#REF!,"AAAAAG7H/cI=")</f>
        <v>#REF!</v>
      </c>
      <c r="GN5" t="e">
        <f>AND(#REF!,"AAAAAG7H/cM=")</f>
        <v>#REF!</v>
      </c>
      <c r="GO5" t="e">
        <f>AND(#REF!,"AAAAAG7H/cQ=")</f>
        <v>#REF!</v>
      </c>
      <c r="GP5" t="e">
        <f>AND(#REF!,"AAAAAG7H/cU=")</f>
        <v>#REF!</v>
      </c>
      <c r="GQ5" t="e">
        <f>AND(#REF!,"AAAAAG7H/cY=")</f>
        <v>#REF!</v>
      </c>
      <c r="GR5" t="e">
        <f>AND(#REF!,"AAAAAG7H/cc=")</f>
        <v>#REF!</v>
      </c>
      <c r="GS5" t="e">
        <f>AND(#REF!,"AAAAAG7H/cg=")</f>
        <v>#REF!</v>
      </c>
      <c r="GT5" t="e">
        <f>AND(#REF!,"AAAAAG7H/ck=")</f>
        <v>#REF!</v>
      </c>
      <c r="GU5" t="e">
        <f>AND(#REF!,"AAAAAG7H/co=")</f>
        <v>#REF!</v>
      </c>
      <c r="GV5" t="e">
        <f>IF(#REF!,"AAAAAG7H/cs=",0)</f>
        <v>#REF!</v>
      </c>
      <c r="GW5" t="e">
        <f>AND(#REF!,"AAAAAG7H/cw=")</f>
        <v>#REF!</v>
      </c>
      <c r="GX5" t="e">
        <f>AND(#REF!,"AAAAAG7H/c0=")</f>
        <v>#REF!</v>
      </c>
      <c r="GY5" t="e">
        <f>AND(#REF!,"AAAAAG7H/c4=")</f>
        <v>#REF!</v>
      </c>
      <c r="GZ5" t="e">
        <f>AND(#REF!,"AAAAAG7H/c8=")</f>
        <v>#REF!</v>
      </c>
      <c r="HA5" t="e">
        <f>AND(#REF!,"AAAAAG7H/dA=")</f>
        <v>#REF!</v>
      </c>
      <c r="HB5" t="e">
        <f>AND(#REF!,"AAAAAG7H/dE=")</f>
        <v>#REF!</v>
      </c>
      <c r="HC5" t="e">
        <f>AND(#REF!,"AAAAAG7H/dI=")</f>
        <v>#REF!</v>
      </c>
      <c r="HD5" t="e">
        <f>AND(#REF!,"AAAAAG7H/dM=")</f>
        <v>#REF!</v>
      </c>
      <c r="HE5" t="e">
        <f>AND(#REF!,"AAAAAG7H/dQ=")</f>
        <v>#REF!</v>
      </c>
      <c r="HF5" t="e">
        <f>AND(#REF!,"AAAAAG7H/dU=")</f>
        <v>#REF!</v>
      </c>
      <c r="HG5" t="e">
        <f>AND(#REF!,"AAAAAG7H/dY=")</f>
        <v>#REF!</v>
      </c>
      <c r="HH5" t="e">
        <f>AND(#REF!,"AAAAAG7H/dc=")</f>
        <v>#REF!</v>
      </c>
      <c r="HI5" t="e">
        <f>AND(#REF!,"AAAAAG7H/dg=")</f>
        <v>#REF!</v>
      </c>
      <c r="HJ5" t="e">
        <f>AND(#REF!,"AAAAAG7H/dk=")</f>
        <v>#REF!</v>
      </c>
      <c r="HK5" t="e">
        <f>AND(#REF!,"AAAAAG7H/do=")</f>
        <v>#REF!</v>
      </c>
      <c r="HL5" t="e">
        <f>AND(#REF!,"AAAAAG7H/ds=")</f>
        <v>#REF!</v>
      </c>
      <c r="HM5" t="e">
        <f>AND(#REF!,"AAAAAG7H/dw=")</f>
        <v>#REF!</v>
      </c>
      <c r="HN5" t="e">
        <f>AND(#REF!,"AAAAAG7H/d0=")</f>
        <v>#REF!</v>
      </c>
      <c r="HO5" t="e">
        <f>AND(#REF!,"AAAAAG7H/d4=")</f>
        <v>#REF!</v>
      </c>
      <c r="HP5" t="e">
        <f>AND(#REF!,"AAAAAG7H/d8=")</f>
        <v>#REF!</v>
      </c>
      <c r="HQ5" t="e">
        <f>AND(#REF!,"AAAAAG7H/eA=")</f>
        <v>#REF!</v>
      </c>
      <c r="HR5" t="e">
        <f>AND(#REF!,"AAAAAG7H/eE=")</f>
        <v>#REF!</v>
      </c>
      <c r="HS5" t="e">
        <f>IF(#REF!,"AAAAAG7H/eI=",0)</f>
        <v>#REF!</v>
      </c>
      <c r="HT5" t="e">
        <f>AND(#REF!,"AAAAAG7H/eM=")</f>
        <v>#REF!</v>
      </c>
      <c r="HU5" t="e">
        <f>AND(#REF!,"AAAAAG7H/eQ=")</f>
        <v>#REF!</v>
      </c>
      <c r="HV5" t="e">
        <f>AND(#REF!,"AAAAAG7H/eU=")</f>
        <v>#REF!</v>
      </c>
      <c r="HW5" t="e">
        <f>AND(#REF!,"AAAAAG7H/eY=")</f>
        <v>#REF!</v>
      </c>
      <c r="HX5" t="e">
        <f>AND(#REF!,"AAAAAG7H/ec=")</f>
        <v>#REF!</v>
      </c>
      <c r="HY5" t="e">
        <f>AND(#REF!,"AAAAAG7H/eg=")</f>
        <v>#REF!</v>
      </c>
      <c r="HZ5" t="e">
        <f>AND(#REF!,"AAAAAG7H/ek=")</f>
        <v>#REF!</v>
      </c>
      <c r="IA5" t="e">
        <f>AND(#REF!,"AAAAAG7H/eo=")</f>
        <v>#REF!</v>
      </c>
      <c r="IB5" t="e">
        <f>AND(#REF!,"AAAAAG7H/es=")</f>
        <v>#REF!</v>
      </c>
      <c r="IC5" t="e">
        <f>AND(#REF!,"AAAAAG7H/ew=")</f>
        <v>#REF!</v>
      </c>
      <c r="ID5" t="e">
        <f>AND(#REF!,"AAAAAG7H/e0=")</f>
        <v>#REF!</v>
      </c>
      <c r="IE5" t="e">
        <f>AND(#REF!,"AAAAAG7H/e4=")</f>
        <v>#REF!</v>
      </c>
      <c r="IF5" t="e">
        <f>AND(#REF!,"AAAAAG7H/e8=")</f>
        <v>#REF!</v>
      </c>
      <c r="IG5" t="e">
        <f>AND(#REF!,"AAAAAG7H/fA=")</f>
        <v>#REF!</v>
      </c>
      <c r="IH5" t="e">
        <f>AND(#REF!,"AAAAAG7H/fE=")</f>
        <v>#REF!</v>
      </c>
      <c r="II5" t="e">
        <f>AND(#REF!,"AAAAAG7H/fI=")</f>
        <v>#REF!</v>
      </c>
      <c r="IJ5" t="e">
        <f>AND(#REF!,"AAAAAG7H/fM=")</f>
        <v>#REF!</v>
      </c>
      <c r="IK5" t="e">
        <f>AND(#REF!,"AAAAAG7H/fQ=")</f>
        <v>#REF!</v>
      </c>
      <c r="IL5" t="e">
        <f>AND(#REF!,"AAAAAG7H/fU=")</f>
        <v>#REF!</v>
      </c>
      <c r="IM5" t="e">
        <f>AND(#REF!,"AAAAAG7H/fY=")</f>
        <v>#REF!</v>
      </c>
      <c r="IN5" t="e">
        <f>AND(#REF!,"AAAAAG7H/fc=")</f>
        <v>#REF!</v>
      </c>
      <c r="IO5" t="e">
        <f>AND(#REF!,"AAAAAG7H/fg=")</f>
        <v>#REF!</v>
      </c>
      <c r="IP5" t="e">
        <f>IF(#REF!,"AAAAAG7H/fk=",0)</f>
        <v>#REF!</v>
      </c>
      <c r="IQ5" t="e">
        <f>AND(#REF!,"AAAAAG7H/fo=")</f>
        <v>#REF!</v>
      </c>
      <c r="IR5" t="e">
        <f>AND(#REF!,"AAAAAG7H/fs=")</f>
        <v>#REF!</v>
      </c>
      <c r="IS5" t="e">
        <f>AND(#REF!,"AAAAAG7H/fw=")</f>
        <v>#REF!</v>
      </c>
      <c r="IT5" t="e">
        <f>AND(#REF!,"AAAAAG7H/f0=")</f>
        <v>#REF!</v>
      </c>
      <c r="IU5" t="e">
        <f>AND(#REF!,"AAAAAG7H/f4=")</f>
        <v>#REF!</v>
      </c>
      <c r="IV5" t="e">
        <f>AND(#REF!,"AAAAAG7H/f8=")</f>
        <v>#REF!</v>
      </c>
    </row>
    <row r="6" spans="1:256">
      <c r="A6" t="e">
        <f>AND(#REF!,"AAAAAC3j9wA=")</f>
        <v>#REF!</v>
      </c>
      <c r="B6" t="e">
        <f>AND(#REF!,"AAAAAC3j9wE=")</f>
        <v>#REF!</v>
      </c>
      <c r="C6" t="e">
        <f>AND(#REF!,"AAAAAC3j9wI=")</f>
        <v>#REF!</v>
      </c>
      <c r="D6" t="e">
        <f>AND(#REF!,"AAAAAC3j9wM=")</f>
        <v>#REF!</v>
      </c>
      <c r="E6" t="e">
        <f>AND(#REF!,"AAAAAC3j9wQ=")</f>
        <v>#REF!</v>
      </c>
      <c r="F6" t="e">
        <f>AND(#REF!,"AAAAAC3j9wU=")</f>
        <v>#REF!</v>
      </c>
      <c r="G6" t="e">
        <f>AND(#REF!,"AAAAAC3j9wY=")</f>
        <v>#REF!</v>
      </c>
      <c r="H6" t="e">
        <f>AND(#REF!,"AAAAAC3j9wc=")</f>
        <v>#REF!</v>
      </c>
      <c r="I6" t="e">
        <f>AND(#REF!,"AAAAAC3j9wg=")</f>
        <v>#REF!</v>
      </c>
      <c r="J6" t="e">
        <f>AND(#REF!,"AAAAAC3j9wk=")</f>
        <v>#REF!</v>
      </c>
      <c r="K6" t="e">
        <f>AND(#REF!,"AAAAAC3j9wo=")</f>
        <v>#REF!</v>
      </c>
      <c r="L6" t="e">
        <f>AND(#REF!,"AAAAAC3j9ws=")</f>
        <v>#REF!</v>
      </c>
      <c r="M6" t="e">
        <f>AND(#REF!,"AAAAAC3j9ww=")</f>
        <v>#REF!</v>
      </c>
      <c r="N6" t="e">
        <f>AND(#REF!,"AAAAAC3j9w0=")</f>
        <v>#REF!</v>
      </c>
      <c r="O6" t="e">
        <f>AND(#REF!,"AAAAAC3j9w4=")</f>
        <v>#REF!</v>
      </c>
      <c r="P6" t="e">
        <f>AND(#REF!,"AAAAAC3j9w8=")</f>
        <v>#REF!</v>
      </c>
      <c r="Q6" t="e">
        <f>IF(#REF!,"AAAAAC3j9xA=",0)</f>
        <v>#REF!</v>
      </c>
      <c r="R6" t="e">
        <f>AND(#REF!,"AAAAAC3j9xE=")</f>
        <v>#REF!</v>
      </c>
      <c r="S6" t="e">
        <f>AND(#REF!,"AAAAAC3j9xI=")</f>
        <v>#REF!</v>
      </c>
      <c r="T6" t="e">
        <f>AND(#REF!,"AAAAAC3j9xM=")</f>
        <v>#REF!</v>
      </c>
      <c r="U6" t="e">
        <f>AND(#REF!,"AAAAAC3j9xQ=")</f>
        <v>#REF!</v>
      </c>
      <c r="V6" t="e">
        <f>AND(#REF!,"AAAAAC3j9xU=")</f>
        <v>#REF!</v>
      </c>
      <c r="W6" t="e">
        <f>AND(#REF!,"AAAAAC3j9xY=")</f>
        <v>#REF!</v>
      </c>
      <c r="X6" t="e">
        <f>AND(#REF!,"AAAAAC3j9xc=")</f>
        <v>#REF!</v>
      </c>
      <c r="Y6" t="e">
        <f>AND(#REF!,"AAAAAC3j9xg=")</f>
        <v>#REF!</v>
      </c>
      <c r="Z6" t="e">
        <f>AND(#REF!,"AAAAAC3j9xk=")</f>
        <v>#REF!</v>
      </c>
      <c r="AA6" t="e">
        <f>AND(#REF!,"AAAAAC3j9xo=")</f>
        <v>#REF!</v>
      </c>
      <c r="AB6" t="e">
        <f>AND(#REF!,"AAAAAC3j9xs=")</f>
        <v>#REF!</v>
      </c>
      <c r="AC6" t="e">
        <f>AND(#REF!,"AAAAAC3j9xw=")</f>
        <v>#REF!</v>
      </c>
      <c r="AD6" t="e">
        <f>AND(#REF!,"AAAAAC3j9x0=")</f>
        <v>#REF!</v>
      </c>
      <c r="AE6" t="e">
        <f>AND(#REF!,"AAAAAC3j9x4=")</f>
        <v>#REF!</v>
      </c>
      <c r="AF6" t="e">
        <f>AND(#REF!,"AAAAAC3j9x8=")</f>
        <v>#REF!</v>
      </c>
      <c r="AG6" t="e">
        <f>AND(#REF!,"AAAAAC3j9yA=")</f>
        <v>#REF!</v>
      </c>
      <c r="AH6" t="e">
        <f>AND(#REF!,"AAAAAC3j9yE=")</f>
        <v>#REF!</v>
      </c>
      <c r="AI6" t="e">
        <f>AND(#REF!,"AAAAAC3j9yI=")</f>
        <v>#REF!</v>
      </c>
      <c r="AJ6" t="e">
        <f>AND(#REF!,"AAAAAC3j9yM=")</f>
        <v>#REF!</v>
      </c>
      <c r="AK6" t="e">
        <f>AND(#REF!,"AAAAAC3j9yQ=")</f>
        <v>#REF!</v>
      </c>
      <c r="AL6" t="e">
        <f>AND(#REF!,"AAAAAC3j9yU=")</f>
        <v>#REF!</v>
      </c>
      <c r="AM6" t="e">
        <f>AND(#REF!,"AAAAAC3j9yY=")</f>
        <v>#REF!</v>
      </c>
      <c r="AN6" t="e">
        <f>IF(#REF!,"AAAAAC3j9yc=",0)</f>
        <v>#REF!</v>
      </c>
      <c r="AO6" t="e">
        <f>AND(#REF!,"AAAAAC3j9yg=")</f>
        <v>#REF!</v>
      </c>
      <c r="AP6" t="e">
        <f>AND(#REF!,"AAAAAC3j9yk=")</f>
        <v>#REF!</v>
      </c>
      <c r="AQ6" t="e">
        <f>AND(#REF!,"AAAAAC3j9yo=")</f>
        <v>#REF!</v>
      </c>
      <c r="AR6" t="e">
        <f>AND(#REF!,"AAAAAC3j9ys=")</f>
        <v>#REF!</v>
      </c>
      <c r="AS6" t="e">
        <f>AND(#REF!,"AAAAAC3j9yw=")</f>
        <v>#REF!</v>
      </c>
      <c r="AT6" t="e">
        <f>AND(#REF!,"AAAAAC3j9y0=")</f>
        <v>#REF!</v>
      </c>
      <c r="AU6" t="e">
        <f>AND(#REF!,"AAAAAC3j9y4=")</f>
        <v>#REF!</v>
      </c>
      <c r="AV6" t="e">
        <f>AND(#REF!,"AAAAAC3j9y8=")</f>
        <v>#REF!</v>
      </c>
      <c r="AW6" t="e">
        <f>AND(#REF!,"AAAAAC3j9zA=")</f>
        <v>#REF!</v>
      </c>
      <c r="AX6" t="e">
        <f>AND(#REF!,"AAAAAC3j9zE=")</f>
        <v>#REF!</v>
      </c>
      <c r="AY6" t="e">
        <f>AND(#REF!,"AAAAAC3j9zI=")</f>
        <v>#REF!</v>
      </c>
      <c r="AZ6" t="e">
        <f>AND(#REF!,"AAAAAC3j9zM=")</f>
        <v>#REF!</v>
      </c>
      <c r="BA6" t="e">
        <f>AND(#REF!,"AAAAAC3j9zQ=")</f>
        <v>#REF!</v>
      </c>
      <c r="BB6" t="e">
        <f>AND(#REF!,"AAAAAC3j9zU=")</f>
        <v>#REF!</v>
      </c>
      <c r="BC6" t="e">
        <f>AND(#REF!,"AAAAAC3j9zY=")</f>
        <v>#REF!</v>
      </c>
      <c r="BD6" t="e">
        <f>AND(#REF!,"AAAAAC3j9zc=")</f>
        <v>#REF!</v>
      </c>
      <c r="BE6" t="e">
        <f>AND(#REF!,"AAAAAC3j9zg=")</f>
        <v>#REF!</v>
      </c>
      <c r="BF6" t="e">
        <f>AND(#REF!,"AAAAAC3j9zk=")</f>
        <v>#REF!</v>
      </c>
      <c r="BG6" t="e">
        <f>AND(#REF!,"AAAAAC3j9zo=")</f>
        <v>#REF!</v>
      </c>
      <c r="BH6" t="e">
        <f>AND(#REF!,"AAAAAC3j9zs=")</f>
        <v>#REF!</v>
      </c>
      <c r="BI6" t="e">
        <f>AND(#REF!,"AAAAAC3j9zw=")</f>
        <v>#REF!</v>
      </c>
      <c r="BJ6" t="e">
        <f>AND(#REF!,"AAAAAC3j9z0=")</f>
        <v>#REF!</v>
      </c>
      <c r="BK6" t="e">
        <f>IF(#REF!,"AAAAAC3j9z4=",0)</f>
        <v>#REF!</v>
      </c>
      <c r="BL6" t="e">
        <f>AND(#REF!,"AAAAAC3j9z8=")</f>
        <v>#REF!</v>
      </c>
      <c r="BM6" t="e">
        <f>AND(#REF!,"AAAAAC3j90A=")</f>
        <v>#REF!</v>
      </c>
      <c r="BN6" t="e">
        <f>AND(#REF!,"AAAAAC3j90E=")</f>
        <v>#REF!</v>
      </c>
      <c r="BO6" t="e">
        <f>AND(#REF!,"AAAAAC3j90I=")</f>
        <v>#REF!</v>
      </c>
      <c r="BP6" t="e">
        <f>AND(#REF!,"AAAAAC3j90M=")</f>
        <v>#REF!</v>
      </c>
      <c r="BQ6" t="e">
        <f>AND(#REF!,"AAAAAC3j90Q=")</f>
        <v>#REF!</v>
      </c>
      <c r="BR6" t="e">
        <f>AND(#REF!,"AAAAAC3j90U=")</f>
        <v>#REF!</v>
      </c>
      <c r="BS6" t="e">
        <f>AND(#REF!,"AAAAAC3j90Y=")</f>
        <v>#REF!</v>
      </c>
      <c r="BT6" t="e">
        <f>AND(#REF!,"AAAAAC3j90c=")</f>
        <v>#REF!</v>
      </c>
      <c r="BU6" t="e">
        <f>AND(#REF!,"AAAAAC3j90g=")</f>
        <v>#REF!</v>
      </c>
      <c r="BV6" t="e">
        <f>AND(#REF!,"AAAAAC3j90k=")</f>
        <v>#REF!</v>
      </c>
      <c r="BW6" t="e">
        <f>AND(#REF!,"AAAAAC3j90o=")</f>
        <v>#REF!</v>
      </c>
      <c r="BX6" t="e">
        <f>AND(#REF!,"AAAAAC3j90s=")</f>
        <v>#REF!</v>
      </c>
      <c r="BY6" t="e">
        <f>AND(#REF!,"AAAAAC3j90w=")</f>
        <v>#REF!</v>
      </c>
      <c r="BZ6" t="e">
        <f>AND(#REF!,"AAAAAC3j900=")</f>
        <v>#REF!</v>
      </c>
      <c r="CA6" t="e">
        <f>AND(#REF!,"AAAAAC3j904=")</f>
        <v>#REF!</v>
      </c>
      <c r="CB6" t="e">
        <f>AND(#REF!,"AAAAAC3j908=")</f>
        <v>#REF!</v>
      </c>
      <c r="CC6" t="e">
        <f>AND(#REF!,"AAAAAC3j91A=")</f>
        <v>#REF!</v>
      </c>
      <c r="CD6" t="e">
        <f>AND(#REF!,"AAAAAC3j91E=")</f>
        <v>#REF!</v>
      </c>
      <c r="CE6" t="e">
        <f>AND(#REF!,"AAAAAC3j91I=")</f>
        <v>#REF!</v>
      </c>
      <c r="CF6" t="e">
        <f>AND(#REF!,"AAAAAC3j91M=")</f>
        <v>#REF!</v>
      </c>
      <c r="CG6" t="e">
        <f>AND(#REF!,"AAAAAC3j91Q=")</f>
        <v>#REF!</v>
      </c>
      <c r="CH6" t="e">
        <f>IF(#REF!,"AAAAAC3j91U=",0)</f>
        <v>#REF!</v>
      </c>
      <c r="CI6" t="e">
        <f>AND(#REF!,"AAAAAC3j91Y=")</f>
        <v>#REF!</v>
      </c>
      <c r="CJ6" t="e">
        <f>AND(#REF!,"AAAAAC3j91c=")</f>
        <v>#REF!</v>
      </c>
      <c r="CK6" t="e">
        <f>AND(#REF!,"AAAAAC3j91g=")</f>
        <v>#REF!</v>
      </c>
      <c r="CL6" t="e">
        <f>AND(#REF!,"AAAAAC3j91k=")</f>
        <v>#REF!</v>
      </c>
      <c r="CM6" t="e">
        <f>AND(#REF!,"AAAAAC3j91o=")</f>
        <v>#REF!</v>
      </c>
      <c r="CN6" t="e">
        <f>AND(#REF!,"AAAAAC3j91s=")</f>
        <v>#REF!</v>
      </c>
      <c r="CO6" t="e">
        <f>AND(#REF!,"AAAAAC3j91w=")</f>
        <v>#REF!</v>
      </c>
      <c r="CP6" t="e">
        <f>AND(#REF!,"AAAAAC3j910=")</f>
        <v>#REF!</v>
      </c>
      <c r="CQ6" t="e">
        <f>AND(#REF!,"AAAAAC3j914=")</f>
        <v>#REF!</v>
      </c>
      <c r="CR6" t="e">
        <f>AND(#REF!,"AAAAAC3j918=")</f>
        <v>#REF!</v>
      </c>
      <c r="CS6" t="e">
        <f>AND(#REF!,"AAAAAC3j92A=")</f>
        <v>#REF!</v>
      </c>
      <c r="CT6" t="e">
        <f>AND(#REF!,"AAAAAC3j92E=")</f>
        <v>#REF!</v>
      </c>
      <c r="CU6" t="e">
        <f>AND(#REF!,"AAAAAC3j92I=")</f>
        <v>#REF!</v>
      </c>
      <c r="CV6" t="e">
        <f>AND(#REF!,"AAAAAC3j92M=")</f>
        <v>#REF!</v>
      </c>
      <c r="CW6" t="e">
        <f>AND(#REF!,"AAAAAC3j92Q=")</f>
        <v>#REF!</v>
      </c>
      <c r="CX6" t="e">
        <f>AND(#REF!,"AAAAAC3j92U=")</f>
        <v>#REF!</v>
      </c>
      <c r="CY6" t="e">
        <f>AND(#REF!,"AAAAAC3j92Y=")</f>
        <v>#REF!</v>
      </c>
      <c r="CZ6" t="e">
        <f>AND(#REF!,"AAAAAC3j92c=")</f>
        <v>#REF!</v>
      </c>
      <c r="DA6" t="e">
        <f>AND(#REF!,"AAAAAC3j92g=")</f>
        <v>#REF!</v>
      </c>
      <c r="DB6" t="e">
        <f>AND(#REF!,"AAAAAC3j92k=")</f>
        <v>#REF!</v>
      </c>
      <c r="DC6" t="e">
        <f>AND(#REF!,"AAAAAC3j92o=")</f>
        <v>#REF!</v>
      </c>
      <c r="DD6" t="e">
        <f>AND(#REF!,"AAAAAC3j92s=")</f>
        <v>#REF!</v>
      </c>
      <c r="DE6" t="e">
        <f>IF(#REF!,"AAAAAC3j92w=",0)</f>
        <v>#REF!</v>
      </c>
      <c r="DF6" t="e">
        <f>AND(#REF!,"AAAAAC3j920=")</f>
        <v>#REF!</v>
      </c>
      <c r="DG6" t="e">
        <f>AND(#REF!,"AAAAAC3j924=")</f>
        <v>#REF!</v>
      </c>
      <c r="DH6" t="e">
        <f>AND(#REF!,"AAAAAC3j928=")</f>
        <v>#REF!</v>
      </c>
      <c r="DI6" t="e">
        <f>AND(#REF!,"AAAAAC3j93A=")</f>
        <v>#REF!</v>
      </c>
      <c r="DJ6" t="e">
        <f>AND(#REF!,"AAAAAC3j93E=")</f>
        <v>#REF!</v>
      </c>
      <c r="DK6" t="e">
        <f>AND(#REF!,"AAAAAC3j93I=")</f>
        <v>#REF!</v>
      </c>
      <c r="DL6" t="e">
        <f>AND(#REF!,"AAAAAC3j93M=")</f>
        <v>#REF!</v>
      </c>
      <c r="DM6" t="e">
        <f>AND(#REF!,"AAAAAC3j93Q=")</f>
        <v>#REF!</v>
      </c>
      <c r="DN6" t="e">
        <f>AND(#REF!,"AAAAAC3j93U=")</f>
        <v>#REF!</v>
      </c>
      <c r="DO6" t="e">
        <f>AND(#REF!,"AAAAAC3j93Y=")</f>
        <v>#REF!</v>
      </c>
      <c r="DP6" t="e">
        <f>AND(#REF!,"AAAAAC3j93c=")</f>
        <v>#REF!</v>
      </c>
      <c r="DQ6" t="e">
        <f>AND(#REF!,"AAAAAC3j93g=")</f>
        <v>#REF!</v>
      </c>
      <c r="DR6" t="e">
        <f>AND(#REF!,"AAAAAC3j93k=")</f>
        <v>#REF!</v>
      </c>
      <c r="DS6" t="e">
        <f>AND(#REF!,"AAAAAC3j93o=")</f>
        <v>#REF!</v>
      </c>
      <c r="DT6" t="e">
        <f>AND(#REF!,"AAAAAC3j93s=")</f>
        <v>#REF!</v>
      </c>
      <c r="DU6" t="e">
        <f>AND(#REF!,"AAAAAC3j93w=")</f>
        <v>#REF!</v>
      </c>
      <c r="DV6" t="e">
        <f>AND(#REF!,"AAAAAC3j930=")</f>
        <v>#REF!</v>
      </c>
      <c r="DW6" t="e">
        <f>AND(#REF!,"AAAAAC3j934=")</f>
        <v>#REF!</v>
      </c>
      <c r="DX6" t="e">
        <f>AND(#REF!,"AAAAAC3j938=")</f>
        <v>#REF!</v>
      </c>
      <c r="DY6" t="e">
        <f>AND(#REF!,"AAAAAC3j94A=")</f>
        <v>#REF!</v>
      </c>
      <c r="DZ6" t="e">
        <f>AND(#REF!,"AAAAAC3j94E=")</f>
        <v>#REF!</v>
      </c>
      <c r="EA6" t="e">
        <f>AND(#REF!,"AAAAAC3j94I=")</f>
        <v>#REF!</v>
      </c>
      <c r="EB6" t="e">
        <f>IF(#REF!,"AAAAAC3j94M=",0)</f>
        <v>#REF!</v>
      </c>
      <c r="EC6" t="e">
        <f>AND(#REF!,"AAAAAC3j94Q=")</f>
        <v>#REF!</v>
      </c>
      <c r="ED6" t="e">
        <f>AND(#REF!,"AAAAAC3j94U=")</f>
        <v>#REF!</v>
      </c>
      <c r="EE6" t="e">
        <f>AND(#REF!,"AAAAAC3j94Y=")</f>
        <v>#REF!</v>
      </c>
      <c r="EF6" t="e">
        <f>AND(#REF!,"AAAAAC3j94c=")</f>
        <v>#REF!</v>
      </c>
      <c r="EG6" t="e">
        <f>AND(#REF!,"AAAAAC3j94g=")</f>
        <v>#REF!</v>
      </c>
      <c r="EH6" t="e">
        <f>AND(#REF!,"AAAAAC3j94k=")</f>
        <v>#REF!</v>
      </c>
      <c r="EI6" t="e">
        <f>AND(#REF!,"AAAAAC3j94o=")</f>
        <v>#REF!</v>
      </c>
      <c r="EJ6" t="e">
        <f>AND(#REF!,"AAAAAC3j94s=")</f>
        <v>#REF!</v>
      </c>
      <c r="EK6" t="e">
        <f>AND(#REF!,"AAAAAC3j94w=")</f>
        <v>#REF!</v>
      </c>
      <c r="EL6" t="e">
        <f>AND(#REF!,"AAAAAC3j940=")</f>
        <v>#REF!</v>
      </c>
      <c r="EM6" t="e">
        <f>AND(#REF!,"AAAAAC3j944=")</f>
        <v>#REF!</v>
      </c>
      <c r="EN6" t="e">
        <f>AND(#REF!,"AAAAAC3j948=")</f>
        <v>#REF!</v>
      </c>
      <c r="EO6" t="e">
        <f>AND(#REF!,"AAAAAC3j95A=")</f>
        <v>#REF!</v>
      </c>
      <c r="EP6" t="e">
        <f>AND(#REF!,"AAAAAC3j95E=")</f>
        <v>#REF!</v>
      </c>
      <c r="EQ6" t="e">
        <f>AND(#REF!,"AAAAAC3j95I=")</f>
        <v>#REF!</v>
      </c>
      <c r="ER6" t="e">
        <f>AND(#REF!,"AAAAAC3j95M=")</f>
        <v>#REF!</v>
      </c>
      <c r="ES6" t="e">
        <f>AND(#REF!,"AAAAAC3j95Q=")</f>
        <v>#REF!</v>
      </c>
      <c r="ET6" t="e">
        <f>AND(#REF!,"AAAAAC3j95U=")</f>
        <v>#REF!</v>
      </c>
      <c r="EU6" t="e">
        <f>AND(#REF!,"AAAAAC3j95Y=")</f>
        <v>#REF!</v>
      </c>
      <c r="EV6" t="e">
        <f>IF(#REF!,"AAAAAC3j95c=",0)</f>
        <v>#REF!</v>
      </c>
      <c r="EW6" t="e">
        <f>AND(#REF!,"AAAAAC3j95g=")</f>
        <v>#REF!</v>
      </c>
      <c r="EX6" t="e">
        <f>AND(#REF!,"AAAAAC3j95k=")</f>
        <v>#REF!</v>
      </c>
      <c r="EY6" t="e">
        <f>AND(#REF!,"AAAAAC3j95o=")</f>
        <v>#REF!</v>
      </c>
      <c r="EZ6" t="e">
        <f>AND(#REF!,"AAAAAC3j95s=")</f>
        <v>#REF!</v>
      </c>
      <c r="FA6" t="e">
        <f>AND(#REF!,"AAAAAC3j95w=")</f>
        <v>#REF!</v>
      </c>
      <c r="FB6" t="e">
        <f>AND(#REF!,"AAAAAC3j950=")</f>
        <v>#REF!</v>
      </c>
      <c r="FC6" t="e">
        <f>AND(#REF!,"AAAAAC3j954=")</f>
        <v>#REF!</v>
      </c>
      <c r="FD6" t="e">
        <f>AND(#REF!,"AAAAAC3j958=")</f>
        <v>#REF!</v>
      </c>
      <c r="FE6" t="e">
        <f>AND(#REF!,"AAAAAC3j96A=")</f>
        <v>#REF!</v>
      </c>
      <c r="FF6" t="e">
        <f>AND(#REF!,"AAAAAC3j96E=")</f>
        <v>#REF!</v>
      </c>
      <c r="FG6" t="e">
        <f>AND(#REF!,"AAAAAC3j96I=")</f>
        <v>#REF!</v>
      </c>
      <c r="FH6" t="e">
        <f>AND(#REF!,"AAAAAC3j96M=")</f>
        <v>#REF!</v>
      </c>
      <c r="FI6" t="e">
        <f>AND(#REF!,"AAAAAC3j96Q=")</f>
        <v>#REF!</v>
      </c>
      <c r="FJ6" t="e">
        <f>AND(#REF!,"AAAAAC3j96U=")</f>
        <v>#REF!</v>
      </c>
      <c r="FK6" t="e">
        <f>AND(#REF!,"AAAAAC3j96Y=")</f>
        <v>#REF!</v>
      </c>
      <c r="FL6" t="e">
        <f>AND(#REF!,"AAAAAC3j96c=")</f>
        <v>#REF!</v>
      </c>
      <c r="FM6" t="e">
        <f>AND(#REF!,"AAAAAC3j96g=")</f>
        <v>#REF!</v>
      </c>
      <c r="FN6" t="e">
        <f>AND(#REF!,"AAAAAC3j96k=")</f>
        <v>#REF!</v>
      </c>
      <c r="FO6" t="e">
        <f>AND(#REF!,"AAAAAC3j96o=")</f>
        <v>#REF!</v>
      </c>
      <c r="FP6" t="e">
        <f>IF(#REF!,"AAAAAC3j96s=",0)</f>
        <v>#REF!</v>
      </c>
      <c r="FQ6" t="e">
        <f>IF(#REF!,"AAAAAC3j96w=",0)</f>
        <v>#REF!</v>
      </c>
      <c r="FR6" t="e">
        <f>IF(#REF!,"AAAAAC3j960=",0)</f>
        <v>#REF!</v>
      </c>
      <c r="FS6" t="e">
        <f>IF(#REF!,"AAAAAC3j964=",0)</f>
        <v>#REF!</v>
      </c>
      <c r="FT6" t="e">
        <f>IF(#REF!,"AAAAAC3j968=",0)</f>
        <v>#REF!</v>
      </c>
      <c r="FU6" t="e">
        <f>IF(#REF!,"AAAAAC3j97A=",0)</f>
        <v>#REF!</v>
      </c>
      <c r="FV6" t="e">
        <f>IF(#REF!,"AAAAAC3j97E=",0)</f>
        <v>#REF!</v>
      </c>
      <c r="FW6" t="e">
        <f>IF(#REF!,"AAAAAC3j97I=",0)</f>
        <v>#REF!</v>
      </c>
      <c r="FX6" t="e">
        <f>IF(#REF!,"AAAAAC3j97M=",0)</f>
        <v>#REF!</v>
      </c>
      <c r="FY6" t="e">
        <f>IF(#REF!,"AAAAAC3j97Q=",0)</f>
        <v>#REF!</v>
      </c>
      <c r="FZ6" t="e">
        <f>IF(#REF!,"AAAAAC3j97U=",0)</f>
        <v>#REF!</v>
      </c>
      <c r="GA6" t="e">
        <f>IF(#REF!,"AAAAAC3j97Y=",0)</f>
        <v>#REF!</v>
      </c>
      <c r="GB6" t="e">
        <f>IF(#REF!,"AAAAAC3j97c=",0)</f>
        <v>#REF!</v>
      </c>
      <c r="GC6" t="e">
        <f>IF(#REF!,"AAAAAC3j97g=",0)</f>
        <v>#REF!</v>
      </c>
      <c r="GD6" t="e">
        <f>IF(#REF!,"AAAAAC3j97k=",0)</f>
        <v>#REF!</v>
      </c>
      <c r="GE6" t="e">
        <f>IF(#REF!,"AAAAAC3j97o=",0)</f>
        <v>#REF!</v>
      </c>
      <c r="GF6" t="e">
        <f>IF(#REF!,"AAAAAC3j97s=",0)</f>
        <v>#REF!</v>
      </c>
      <c r="GG6" t="e">
        <f>IF(#REF!,"AAAAAC3j97w=",0)</f>
        <v>#REF!</v>
      </c>
      <c r="GH6" t="e">
        <f>IF(#REF!,"AAAAAC3j970=",0)</f>
        <v>#REF!</v>
      </c>
      <c r="GI6" t="e">
        <f>IF(#REF!,"AAAAAC3j974=",0)</f>
        <v>#REF!</v>
      </c>
      <c r="GJ6" t="e">
        <f>IF(#REF!,"AAAAAC3j978=",0)</f>
        <v>#REF!</v>
      </c>
      <c r="GK6" t="e">
        <f>IF(#REF!,"AAAAAC3j98A=",0)</f>
        <v>#REF!</v>
      </c>
      <c r="GL6" t="e">
        <f>IF(#REF!,"AAAAAC3j98E=",0)</f>
        <v>#REF!</v>
      </c>
      <c r="GM6" t="e">
        <f>AND(#REF!,"AAAAAC3j98I=")</f>
        <v>#REF!</v>
      </c>
      <c r="GN6" t="e">
        <f>AND(#REF!,"AAAAAC3j98M=")</f>
        <v>#REF!</v>
      </c>
      <c r="GO6" t="e">
        <f>AND(#REF!,"AAAAAC3j98Q=")</f>
        <v>#REF!</v>
      </c>
      <c r="GP6" t="e">
        <f>AND(#REF!,"AAAAAC3j98U=")</f>
        <v>#REF!</v>
      </c>
      <c r="GQ6" t="e">
        <f>AND(#REF!,"AAAAAC3j98Y=")</f>
        <v>#REF!</v>
      </c>
      <c r="GR6" t="e">
        <f>AND(#REF!,"AAAAAC3j98c=")</f>
        <v>#REF!</v>
      </c>
      <c r="GS6" t="e">
        <f>AND(#REF!,"AAAAAC3j98g=")</f>
        <v>#REF!</v>
      </c>
      <c r="GT6" t="e">
        <f>AND(#REF!,"AAAAAC3j98k=")</f>
        <v>#REF!</v>
      </c>
      <c r="GU6" t="e">
        <f>AND(#REF!,"AAAAAC3j98o=")</f>
        <v>#REF!</v>
      </c>
      <c r="GV6" t="e">
        <f>AND(#REF!,"AAAAAC3j98s=")</f>
        <v>#REF!</v>
      </c>
      <c r="GW6" t="e">
        <f>AND(#REF!,"AAAAAC3j98w=")</f>
        <v>#REF!</v>
      </c>
      <c r="GX6" t="e">
        <f>AND(#REF!,"AAAAAC3j980=")</f>
        <v>#REF!</v>
      </c>
      <c r="GY6" t="e">
        <f>AND(#REF!,"AAAAAC3j984=")</f>
        <v>#REF!</v>
      </c>
      <c r="GZ6" t="e">
        <f>AND(#REF!,"AAAAAC3j988=")</f>
        <v>#REF!</v>
      </c>
      <c r="HA6" t="e">
        <f>AND(#REF!,"AAAAAC3j99A=")</f>
        <v>#REF!</v>
      </c>
      <c r="HB6" t="e">
        <f>AND(#REF!,"AAAAAC3j99E=")</f>
        <v>#REF!</v>
      </c>
      <c r="HC6" t="e">
        <f>AND(#REF!,"AAAAAC3j99I=")</f>
        <v>#REF!</v>
      </c>
      <c r="HD6" t="e">
        <f>AND(#REF!,"AAAAAC3j99M=")</f>
        <v>#REF!</v>
      </c>
      <c r="HE6" t="e">
        <f>AND(#REF!,"AAAAAC3j99Q=")</f>
        <v>#REF!</v>
      </c>
      <c r="HF6" t="e">
        <f>AND(#REF!,"AAAAAC3j99U=")</f>
        <v>#REF!</v>
      </c>
      <c r="HG6" t="e">
        <f>AND(#REF!,"AAAAAC3j99Y=")</f>
        <v>#REF!</v>
      </c>
      <c r="HH6" t="e">
        <f>AND(#REF!,"AAAAAC3j99c=")</f>
        <v>#REF!</v>
      </c>
      <c r="HI6" t="e">
        <f>IF(#REF!,"AAAAAC3j99g=",0)</f>
        <v>#REF!</v>
      </c>
      <c r="HJ6" t="e">
        <f>AND(#REF!,"AAAAAC3j99k=")</f>
        <v>#REF!</v>
      </c>
      <c r="HK6" t="e">
        <f>AND(#REF!,"AAAAAC3j99o=")</f>
        <v>#REF!</v>
      </c>
      <c r="HL6" t="e">
        <f>AND(#REF!,"AAAAAC3j99s=")</f>
        <v>#REF!</v>
      </c>
      <c r="HM6" t="e">
        <f>AND(#REF!,"AAAAAC3j99w=")</f>
        <v>#REF!</v>
      </c>
      <c r="HN6" t="e">
        <f>AND(#REF!,"AAAAAC3j990=")</f>
        <v>#REF!</v>
      </c>
      <c r="HO6" t="e">
        <f>AND(#REF!,"AAAAAC3j994=")</f>
        <v>#REF!</v>
      </c>
      <c r="HP6" t="e">
        <f>AND(#REF!,"AAAAAC3j998=")</f>
        <v>#REF!</v>
      </c>
      <c r="HQ6" t="e">
        <f>AND(#REF!,"AAAAAC3j9+A=")</f>
        <v>#REF!</v>
      </c>
      <c r="HR6" t="e">
        <f>AND(#REF!,"AAAAAC3j9+E=")</f>
        <v>#REF!</v>
      </c>
      <c r="HS6" t="e">
        <f>AND(#REF!,"AAAAAC3j9+I=")</f>
        <v>#REF!</v>
      </c>
      <c r="HT6" t="e">
        <f>AND(#REF!,"AAAAAC3j9+M=")</f>
        <v>#REF!</v>
      </c>
      <c r="HU6" t="e">
        <f>AND(#REF!,"AAAAAC3j9+Q=")</f>
        <v>#REF!</v>
      </c>
      <c r="HV6" t="e">
        <f>AND(#REF!,"AAAAAC3j9+U=")</f>
        <v>#REF!</v>
      </c>
      <c r="HW6" t="e">
        <f>AND(#REF!,"AAAAAC3j9+Y=")</f>
        <v>#REF!</v>
      </c>
      <c r="HX6" t="e">
        <f>AND(#REF!,"AAAAAC3j9+c=")</f>
        <v>#REF!</v>
      </c>
      <c r="HY6" t="e">
        <f>AND(#REF!,"AAAAAC3j9+g=")</f>
        <v>#REF!</v>
      </c>
      <c r="HZ6" t="e">
        <f>AND(#REF!,"AAAAAC3j9+k=")</f>
        <v>#REF!</v>
      </c>
      <c r="IA6" t="e">
        <f>AND(#REF!,"AAAAAC3j9+o=")</f>
        <v>#REF!</v>
      </c>
      <c r="IB6" t="e">
        <f>AND(#REF!,"AAAAAC3j9+s=")</f>
        <v>#REF!</v>
      </c>
      <c r="IC6" t="e">
        <f>AND(#REF!,"AAAAAC3j9+w=")</f>
        <v>#REF!</v>
      </c>
      <c r="ID6" t="e">
        <f>AND(#REF!,"AAAAAC3j9+0=")</f>
        <v>#REF!</v>
      </c>
      <c r="IE6" t="e">
        <f>AND(#REF!,"AAAAAC3j9+4=")</f>
        <v>#REF!</v>
      </c>
      <c r="IF6" t="e">
        <f>IF(#REF!,"AAAAAC3j9+8=",0)</f>
        <v>#REF!</v>
      </c>
      <c r="IG6" t="e">
        <f>AND(#REF!,"AAAAAC3j9/A=")</f>
        <v>#REF!</v>
      </c>
      <c r="IH6" t="e">
        <f>AND(#REF!,"AAAAAC3j9/E=")</f>
        <v>#REF!</v>
      </c>
      <c r="II6" t="e">
        <f>AND(#REF!,"AAAAAC3j9/I=")</f>
        <v>#REF!</v>
      </c>
      <c r="IJ6" t="e">
        <f>AND(#REF!,"AAAAAC3j9/M=")</f>
        <v>#REF!</v>
      </c>
      <c r="IK6" t="e">
        <f>AND(#REF!,"AAAAAC3j9/Q=")</f>
        <v>#REF!</v>
      </c>
      <c r="IL6" t="e">
        <f>AND(#REF!,"AAAAAC3j9/U=")</f>
        <v>#REF!</v>
      </c>
      <c r="IM6" t="e">
        <f>AND(#REF!,"AAAAAC3j9/Y=")</f>
        <v>#REF!</v>
      </c>
      <c r="IN6" t="e">
        <f>AND(#REF!,"AAAAAC3j9/c=")</f>
        <v>#REF!</v>
      </c>
      <c r="IO6" t="e">
        <f>AND(#REF!,"AAAAAC3j9/g=")</f>
        <v>#REF!</v>
      </c>
      <c r="IP6" t="e">
        <f>AND(#REF!,"AAAAAC3j9/k=")</f>
        <v>#REF!</v>
      </c>
      <c r="IQ6" t="e">
        <f>AND(#REF!,"AAAAAC3j9/o=")</f>
        <v>#REF!</v>
      </c>
      <c r="IR6" t="e">
        <f>AND(#REF!,"AAAAAC3j9/s=")</f>
        <v>#REF!</v>
      </c>
      <c r="IS6" t="e">
        <f>AND(#REF!,"AAAAAC3j9/w=")</f>
        <v>#REF!</v>
      </c>
      <c r="IT6" t="e">
        <f>AND(#REF!,"AAAAAC3j9/0=")</f>
        <v>#REF!</v>
      </c>
      <c r="IU6" t="e">
        <f>AND(#REF!,"AAAAAC3j9/4=")</f>
        <v>#REF!</v>
      </c>
      <c r="IV6" t="e">
        <f>AND(#REF!,"AAAAAC3j9/8=")</f>
        <v>#REF!</v>
      </c>
    </row>
    <row r="7" spans="1:256">
      <c r="A7" t="e">
        <f>AND(#REF!,"AAAAAHfn/wA=")</f>
        <v>#REF!</v>
      </c>
      <c r="B7" t="e">
        <f>AND(#REF!,"AAAAAHfn/wE=")</f>
        <v>#REF!</v>
      </c>
      <c r="C7" t="e">
        <f>AND(#REF!,"AAAAAHfn/wI=")</f>
        <v>#REF!</v>
      </c>
      <c r="D7" t="e">
        <f>AND(#REF!,"AAAAAHfn/wM=")</f>
        <v>#REF!</v>
      </c>
      <c r="E7" t="e">
        <f>AND(#REF!,"AAAAAHfn/wQ=")</f>
        <v>#REF!</v>
      </c>
      <c r="F7" t="e">
        <f>AND(#REF!,"AAAAAHfn/wU=")</f>
        <v>#REF!</v>
      </c>
      <c r="G7" t="e">
        <f>IF(#REF!,"AAAAAHfn/wY=",0)</f>
        <v>#REF!</v>
      </c>
      <c r="H7" t="e">
        <f>AND(#REF!,"AAAAAHfn/wc=")</f>
        <v>#REF!</v>
      </c>
      <c r="I7" t="e">
        <f>AND(#REF!,"AAAAAHfn/wg=")</f>
        <v>#REF!</v>
      </c>
      <c r="J7" t="e">
        <f>AND(#REF!,"AAAAAHfn/wk=")</f>
        <v>#REF!</v>
      </c>
      <c r="K7" t="e">
        <f>AND(#REF!,"AAAAAHfn/wo=")</f>
        <v>#REF!</v>
      </c>
      <c r="L7" t="e">
        <f>AND(#REF!,"AAAAAHfn/ws=")</f>
        <v>#REF!</v>
      </c>
      <c r="M7" t="e">
        <f>AND(#REF!,"AAAAAHfn/ww=")</f>
        <v>#REF!</v>
      </c>
      <c r="N7" t="e">
        <f>AND(#REF!,"AAAAAHfn/w0=")</f>
        <v>#REF!</v>
      </c>
      <c r="O7" t="e">
        <f>AND(#REF!,"AAAAAHfn/w4=")</f>
        <v>#REF!</v>
      </c>
      <c r="P7" t="e">
        <f>AND(#REF!,"AAAAAHfn/w8=")</f>
        <v>#REF!</v>
      </c>
      <c r="Q7" t="e">
        <f>AND(#REF!,"AAAAAHfn/xA=")</f>
        <v>#REF!</v>
      </c>
      <c r="R7" t="e">
        <f>AND(#REF!,"AAAAAHfn/xE=")</f>
        <v>#REF!</v>
      </c>
      <c r="S7" t="e">
        <f>AND(#REF!,"AAAAAHfn/xI=")</f>
        <v>#REF!</v>
      </c>
      <c r="T7" t="e">
        <f>AND(#REF!,"AAAAAHfn/xM=")</f>
        <v>#REF!</v>
      </c>
      <c r="U7" t="e">
        <f>AND(#REF!,"AAAAAHfn/xQ=")</f>
        <v>#REF!</v>
      </c>
      <c r="V7" t="e">
        <f>AND(#REF!,"AAAAAHfn/xU=")</f>
        <v>#REF!</v>
      </c>
      <c r="W7" t="e">
        <f>AND(#REF!,"AAAAAHfn/xY=")</f>
        <v>#REF!</v>
      </c>
      <c r="X7" t="e">
        <f>AND(#REF!,"AAAAAHfn/xc=")</f>
        <v>#REF!</v>
      </c>
      <c r="Y7" t="e">
        <f>AND(#REF!,"AAAAAHfn/xg=")</f>
        <v>#REF!</v>
      </c>
      <c r="Z7" t="e">
        <f>AND(#REF!,"AAAAAHfn/xk=")</f>
        <v>#REF!</v>
      </c>
      <c r="AA7" t="e">
        <f>AND(#REF!,"AAAAAHfn/xo=")</f>
        <v>#REF!</v>
      </c>
      <c r="AB7" t="e">
        <f>AND(#REF!,"AAAAAHfn/xs=")</f>
        <v>#REF!</v>
      </c>
      <c r="AC7" t="e">
        <f>AND(#REF!,"AAAAAHfn/xw=")</f>
        <v>#REF!</v>
      </c>
      <c r="AD7" t="e">
        <f>IF(#REF!,"AAAAAHfn/x0=",0)</f>
        <v>#REF!</v>
      </c>
      <c r="AE7" t="e">
        <f>AND(#REF!,"AAAAAHfn/x4=")</f>
        <v>#REF!</v>
      </c>
      <c r="AF7" t="e">
        <f>AND(#REF!,"AAAAAHfn/x8=")</f>
        <v>#REF!</v>
      </c>
      <c r="AG7" t="e">
        <f>AND(#REF!,"AAAAAHfn/yA=")</f>
        <v>#REF!</v>
      </c>
      <c r="AH7" t="e">
        <f>AND(#REF!,"AAAAAHfn/yE=")</f>
        <v>#REF!</v>
      </c>
      <c r="AI7" t="e">
        <f>AND(#REF!,"AAAAAHfn/yI=")</f>
        <v>#REF!</v>
      </c>
      <c r="AJ7" t="e">
        <f>AND(#REF!,"AAAAAHfn/yM=")</f>
        <v>#REF!</v>
      </c>
      <c r="AK7" t="e">
        <f>AND(#REF!,"AAAAAHfn/yQ=")</f>
        <v>#REF!</v>
      </c>
      <c r="AL7" t="e">
        <f>AND(#REF!,"AAAAAHfn/yU=")</f>
        <v>#REF!</v>
      </c>
      <c r="AM7" t="e">
        <f>AND(#REF!,"AAAAAHfn/yY=")</f>
        <v>#REF!</v>
      </c>
      <c r="AN7" t="e">
        <f>AND(#REF!,"AAAAAHfn/yc=")</f>
        <v>#REF!</v>
      </c>
      <c r="AO7" t="e">
        <f>AND(#REF!,"AAAAAHfn/yg=")</f>
        <v>#REF!</v>
      </c>
      <c r="AP7" t="e">
        <f>AND(#REF!,"AAAAAHfn/yk=")</f>
        <v>#REF!</v>
      </c>
      <c r="AQ7" t="e">
        <f>AND(#REF!,"AAAAAHfn/yo=")</f>
        <v>#REF!</v>
      </c>
      <c r="AR7" t="e">
        <f>AND(#REF!,"AAAAAHfn/ys=")</f>
        <v>#REF!</v>
      </c>
      <c r="AS7" t="e">
        <f>AND(#REF!,"AAAAAHfn/yw=")</f>
        <v>#REF!</v>
      </c>
      <c r="AT7" t="e">
        <f>AND(#REF!,"AAAAAHfn/y0=")</f>
        <v>#REF!</v>
      </c>
      <c r="AU7" t="e">
        <f>AND(#REF!,"AAAAAHfn/y4=")</f>
        <v>#REF!</v>
      </c>
      <c r="AV7" t="e">
        <f>AND(#REF!,"AAAAAHfn/y8=")</f>
        <v>#REF!</v>
      </c>
      <c r="AW7" t="e">
        <f>AND(#REF!,"AAAAAHfn/zA=")</f>
        <v>#REF!</v>
      </c>
      <c r="AX7" t="e">
        <f>AND(#REF!,"AAAAAHfn/zE=")</f>
        <v>#REF!</v>
      </c>
      <c r="AY7" t="e">
        <f>AND(#REF!,"AAAAAHfn/zI=")</f>
        <v>#REF!</v>
      </c>
      <c r="AZ7" t="e">
        <f>AND(#REF!,"AAAAAHfn/zM=")</f>
        <v>#REF!</v>
      </c>
      <c r="BA7" t="e">
        <f>IF(#REF!,"AAAAAHfn/zQ=",0)</f>
        <v>#REF!</v>
      </c>
      <c r="BB7" t="e">
        <f>AND(#REF!,"AAAAAHfn/zU=")</f>
        <v>#REF!</v>
      </c>
      <c r="BC7" t="e">
        <f>AND(#REF!,"AAAAAHfn/zY=")</f>
        <v>#REF!</v>
      </c>
      <c r="BD7" t="e">
        <f>AND(#REF!,"AAAAAHfn/zc=")</f>
        <v>#REF!</v>
      </c>
      <c r="BE7" t="e">
        <f>AND(#REF!,"AAAAAHfn/zg=")</f>
        <v>#REF!</v>
      </c>
      <c r="BF7" t="e">
        <f>AND(#REF!,"AAAAAHfn/zk=")</f>
        <v>#REF!</v>
      </c>
      <c r="BG7" t="e">
        <f>AND(#REF!,"AAAAAHfn/zo=")</f>
        <v>#REF!</v>
      </c>
      <c r="BH7" t="e">
        <f>AND(#REF!,"AAAAAHfn/zs=")</f>
        <v>#REF!</v>
      </c>
      <c r="BI7" t="e">
        <f>AND(#REF!,"AAAAAHfn/zw=")</f>
        <v>#REF!</v>
      </c>
      <c r="BJ7" t="e">
        <f>AND(#REF!,"AAAAAHfn/z0=")</f>
        <v>#REF!</v>
      </c>
      <c r="BK7" t="e">
        <f>AND(#REF!,"AAAAAHfn/z4=")</f>
        <v>#REF!</v>
      </c>
      <c r="BL7" t="e">
        <f>AND(#REF!,"AAAAAHfn/z8=")</f>
        <v>#REF!</v>
      </c>
      <c r="BM7" t="e">
        <f>AND(#REF!,"AAAAAHfn/0A=")</f>
        <v>#REF!</v>
      </c>
      <c r="BN7" t="e">
        <f>AND(#REF!,"AAAAAHfn/0E=")</f>
        <v>#REF!</v>
      </c>
      <c r="BO7" t="e">
        <f>AND(#REF!,"AAAAAHfn/0I=")</f>
        <v>#REF!</v>
      </c>
      <c r="BP7" t="e">
        <f>AND(#REF!,"AAAAAHfn/0M=")</f>
        <v>#REF!</v>
      </c>
      <c r="BQ7" t="e">
        <f>AND(#REF!,"AAAAAHfn/0Q=")</f>
        <v>#REF!</v>
      </c>
      <c r="BR7" t="e">
        <f>AND(#REF!,"AAAAAHfn/0U=")</f>
        <v>#REF!</v>
      </c>
      <c r="BS7" t="e">
        <f>AND(#REF!,"AAAAAHfn/0Y=")</f>
        <v>#REF!</v>
      </c>
      <c r="BT7" t="e">
        <f>AND(#REF!,"AAAAAHfn/0c=")</f>
        <v>#REF!</v>
      </c>
      <c r="BU7" t="e">
        <f>AND(#REF!,"AAAAAHfn/0g=")</f>
        <v>#REF!</v>
      </c>
      <c r="BV7" t="e">
        <f>AND(#REF!,"AAAAAHfn/0k=")</f>
        <v>#REF!</v>
      </c>
      <c r="BW7" t="e">
        <f>AND(#REF!,"AAAAAHfn/0o=")</f>
        <v>#REF!</v>
      </c>
      <c r="BX7" t="e">
        <f>IF(#REF!,"AAAAAHfn/0s=",0)</f>
        <v>#REF!</v>
      </c>
      <c r="BY7" t="e">
        <f>AND(#REF!,"AAAAAHfn/0w=")</f>
        <v>#REF!</v>
      </c>
      <c r="BZ7" t="e">
        <f>AND(#REF!,"AAAAAHfn/00=")</f>
        <v>#REF!</v>
      </c>
      <c r="CA7" t="e">
        <f>AND(#REF!,"AAAAAHfn/04=")</f>
        <v>#REF!</v>
      </c>
      <c r="CB7" t="e">
        <f>AND(#REF!,"AAAAAHfn/08=")</f>
        <v>#REF!</v>
      </c>
      <c r="CC7" t="e">
        <f>AND(#REF!,"AAAAAHfn/1A=")</f>
        <v>#REF!</v>
      </c>
      <c r="CD7" t="e">
        <f>AND(#REF!,"AAAAAHfn/1E=")</f>
        <v>#REF!</v>
      </c>
      <c r="CE7" t="e">
        <f>AND(#REF!,"AAAAAHfn/1I=")</f>
        <v>#REF!</v>
      </c>
      <c r="CF7" t="e">
        <f>AND(#REF!,"AAAAAHfn/1M=")</f>
        <v>#REF!</v>
      </c>
      <c r="CG7" t="e">
        <f>AND(#REF!,"AAAAAHfn/1Q=")</f>
        <v>#REF!</v>
      </c>
      <c r="CH7" t="e">
        <f>AND(#REF!,"AAAAAHfn/1U=")</f>
        <v>#REF!</v>
      </c>
      <c r="CI7" t="e">
        <f>AND(#REF!,"AAAAAHfn/1Y=")</f>
        <v>#REF!</v>
      </c>
      <c r="CJ7" t="e">
        <f>AND(#REF!,"AAAAAHfn/1c=")</f>
        <v>#REF!</v>
      </c>
      <c r="CK7" t="e">
        <f>AND(#REF!,"AAAAAHfn/1g=")</f>
        <v>#REF!</v>
      </c>
      <c r="CL7" t="e">
        <f>AND(#REF!,"AAAAAHfn/1k=")</f>
        <v>#REF!</v>
      </c>
      <c r="CM7" t="e">
        <f>AND(#REF!,"AAAAAHfn/1o=")</f>
        <v>#REF!</v>
      </c>
      <c r="CN7" t="e">
        <f>AND(#REF!,"AAAAAHfn/1s=")</f>
        <v>#REF!</v>
      </c>
      <c r="CO7" t="e">
        <f>AND(#REF!,"AAAAAHfn/1w=")</f>
        <v>#REF!</v>
      </c>
      <c r="CP7" t="e">
        <f>AND(#REF!,"AAAAAHfn/10=")</f>
        <v>#REF!</v>
      </c>
      <c r="CQ7" t="e">
        <f>AND(#REF!,"AAAAAHfn/14=")</f>
        <v>#REF!</v>
      </c>
      <c r="CR7" t="e">
        <f>AND(#REF!,"AAAAAHfn/18=")</f>
        <v>#REF!</v>
      </c>
      <c r="CS7" t="e">
        <f>AND(#REF!,"AAAAAHfn/2A=")</f>
        <v>#REF!</v>
      </c>
      <c r="CT7" t="e">
        <f>AND(#REF!,"AAAAAHfn/2E=")</f>
        <v>#REF!</v>
      </c>
      <c r="CU7" t="e">
        <f>IF(#REF!,"AAAAAHfn/2I=",0)</f>
        <v>#REF!</v>
      </c>
      <c r="CV7" t="e">
        <f>AND(#REF!,"AAAAAHfn/2M=")</f>
        <v>#REF!</v>
      </c>
      <c r="CW7" t="e">
        <f>AND(#REF!,"AAAAAHfn/2Q=")</f>
        <v>#REF!</v>
      </c>
      <c r="CX7" t="e">
        <f>AND(#REF!,"AAAAAHfn/2U=")</f>
        <v>#REF!</v>
      </c>
      <c r="CY7" t="e">
        <f>AND(#REF!,"AAAAAHfn/2Y=")</f>
        <v>#REF!</v>
      </c>
      <c r="CZ7" t="e">
        <f>AND(#REF!,"AAAAAHfn/2c=")</f>
        <v>#REF!</v>
      </c>
      <c r="DA7" t="e">
        <f>AND(#REF!,"AAAAAHfn/2g=")</f>
        <v>#REF!</v>
      </c>
      <c r="DB7" t="e">
        <f>AND(#REF!,"AAAAAHfn/2k=")</f>
        <v>#REF!</v>
      </c>
      <c r="DC7" t="e">
        <f>AND(#REF!,"AAAAAHfn/2o=")</f>
        <v>#REF!</v>
      </c>
      <c r="DD7" t="e">
        <f>AND(#REF!,"AAAAAHfn/2s=")</f>
        <v>#REF!</v>
      </c>
      <c r="DE7" t="e">
        <f>AND(#REF!,"AAAAAHfn/2w=")</f>
        <v>#REF!</v>
      </c>
      <c r="DF7" t="e">
        <f>AND(#REF!,"AAAAAHfn/20=")</f>
        <v>#REF!</v>
      </c>
      <c r="DG7" t="e">
        <f>AND(#REF!,"AAAAAHfn/24=")</f>
        <v>#REF!</v>
      </c>
      <c r="DH7" t="e">
        <f>AND(#REF!,"AAAAAHfn/28=")</f>
        <v>#REF!</v>
      </c>
      <c r="DI7" t="e">
        <f>AND(#REF!,"AAAAAHfn/3A=")</f>
        <v>#REF!</v>
      </c>
      <c r="DJ7" t="e">
        <f>AND(#REF!,"AAAAAHfn/3E=")</f>
        <v>#REF!</v>
      </c>
      <c r="DK7" t="e">
        <f>AND(#REF!,"AAAAAHfn/3I=")</f>
        <v>#REF!</v>
      </c>
      <c r="DL7" t="e">
        <f>AND(#REF!,"AAAAAHfn/3M=")</f>
        <v>#REF!</v>
      </c>
      <c r="DM7" t="e">
        <f>AND(#REF!,"AAAAAHfn/3Q=")</f>
        <v>#REF!</v>
      </c>
      <c r="DN7" t="e">
        <f>AND(#REF!,"AAAAAHfn/3U=")</f>
        <v>#REF!</v>
      </c>
      <c r="DO7" t="e">
        <f>AND(#REF!,"AAAAAHfn/3Y=")</f>
        <v>#REF!</v>
      </c>
      <c r="DP7" t="e">
        <f>AND(#REF!,"AAAAAHfn/3c=")</f>
        <v>#REF!</v>
      </c>
      <c r="DQ7" t="e">
        <f>AND(#REF!,"AAAAAHfn/3g=")</f>
        <v>#REF!</v>
      </c>
      <c r="DR7" t="e">
        <f>IF(#REF!,"AAAAAHfn/3k=",0)</f>
        <v>#REF!</v>
      </c>
      <c r="DS7" t="e">
        <f>AND(#REF!,"AAAAAHfn/3o=")</f>
        <v>#REF!</v>
      </c>
      <c r="DT7" t="e">
        <f>AND(#REF!,"AAAAAHfn/3s=")</f>
        <v>#REF!</v>
      </c>
      <c r="DU7" t="e">
        <f>AND(#REF!,"AAAAAHfn/3w=")</f>
        <v>#REF!</v>
      </c>
      <c r="DV7" t="e">
        <f>AND(#REF!,"AAAAAHfn/30=")</f>
        <v>#REF!</v>
      </c>
      <c r="DW7" t="e">
        <f>AND(#REF!,"AAAAAHfn/34=")</f>
        <v>#REF!</v>
      </c>
      <c r="DX7" t="e">
        <f>AND(#REF!,"AAAAAHfn/38=")</f>
        <v>#REF!</v>
      </c>
      <c r="DY7" t="e">
        <f>AND(#REF!,"AAAAAHfn/4A=")</f>
        <v>#REF!</v>
      </c>
      <c r="DZ7" t="e">
        <f>AND(#REF!,"AAAAAHfn/4E=")</f>
        <v>#REF!</v>
      </c>
      <c r="EA7" t="e">
        <f>AND(#REF!,"AAAAAHfn/4I=")</f>
        <v>#REF!</v>
      </c>
      <c r="EB7" t="e">
        <f>AND(#REF!,"AAAAAHfn/4M=")</f>
        <v>#REF!</v>
      </c>
      <c r="EC7" t="e">
        <f>AND(#REF!,"AAAAAHfn/4Q=")</f>
        <v>#REF!</v>
      </c>
      <c r="ED7" t="e">
        <f>AND(#REF!,"AAAAAHfn/4U=")</f>
        <v>#REF!</v>
      </c>
      <c r="EE7" t="e">
        <f>AND(#REF!,"AAAAAHfn/4Y=")</f>
        <v>#REF!</v>
      </c>
      <c r="EF7" t="e">
        <f>AND(#REF!,"AAAAAHfn/4c=")</f>
        <v>#REF!</v>
      </c>
      <c r="EG7" t="e">
        <f>AND(#REF!,"AAAAAHfn/4g=")</f>
        <v>#REF!</v>
      </c>
      <c r="EH7" t="e">
        <f>AND(#REF!,"AAAAAHfn/4k=")</f>
        <v>#REF!</v>
      </c>
      <c r="EI7" t="e">
        <f>AND(#REF!,"AAAAAHfn/4o=")</f>
        <v>#REF!</v>
      </c>
      <c r="EJ7" t="e">
        <f>AND(#REF!,"AAAAAHfn/4s=")</f>
        <v>#REF!</v>
      </c>
      <c r="EK7" t="e">
        <f>AND(#REF!,"AAAAAHfn/4w=")</f>
        <v>#REF!</v>
      </c>
      <c r="EL7" t="e">
        <f>AND(#REF!,"AAAAAHfn/40=")</f>
        <v>#REF!</v>
      </c>
      <c r="EM7" t="e">
        <f>AND(#REF!,"AAAAAHfn/44=")</f>
        <v>#REF!</v>
      </c>
      <c r="EN7" t="e">
        <f>AND(#REF!,"AAAAAHfn/48=")</f>
        <v>#REF!</v>
      </c>
      <c r="EO7" t="e">
        <f>IF(#REF!,"AAAAAHfn/5A=",0)</f>
        <v>#REF!</v>
      </c>
      <c r="EP7" t="e">
        <f>AND(#REF!,"AAAAAHfn/5E=")</f>
        <v>#REF!</v>
      </c>
      <c r="EQ7" t="e">
        <f>AND(#REF!,"AAAAAHfn/5I=")</f>
        <v>#REF!</v>
      </c>
      <c r="ER7" t="e">
        <f>AND(#REF!,"AAAAAHfn/5M=")</f>
        <v>#REF!</v>
      </c>
      <c r="ES7" t="e">
        <f>AND(#REF!,"AAAAAHfn/5Q=")</f>
        <v>#REF!</v>
      </c>
      <c r="ET7" t="e">
        <f>AND(#REF!,"AAAAAHfn/5U=")</f>
        <v>#REF!</v>
      </c>
      <c r="EU7" t="e">
        <f>AND(#REF!,"AAAAAHfn/5Y=")</f>
        <v>#REF!</v>
      </c>
      <c r="EV7" t="e">
        <f>AND(#REF!,"AAAAAHfn/5c=")</f>
        <v>#REF!</v>
      </c>
      <c r="EW7" t="e">
        <f>AND(#REF!,"AAAAAHfn/5g=")</f>
        <v>#REF!</v>
      </c>
      <c r="EX7" t="e">
        <f>AND(#REF!,"AAAAAHfn/5k=")</f>
        <v>#REF!</v>
      </c>
      <c r="EY7" t="e">
        <f>AND(#REF!,"AAAAAHfn/5o=")</f>
        <v>#REF!</v>
      </c>
      <c r="EZ7" t="e">
        <f>AND(#REF!,"AAAAAHfn/5s=")</f>
        <v>#REF!</v>
      </c>
      <c r="FA7" t="e">
        <f>AND(#REF!,"AAAAAHfn/5w=")</f>
        <v>#REF!</v>
      </c>
      <c r="FB7" t="e">
        <f>AND(#REF!,"AAAAAHfn/50=")</f>
        <v>#REF!</v>
      </c>
      <c r="FC7" t="e">
        <f>AND(#REF!,"AAAAAHfn/54=")</f>
        <v>#REF!</v>
      </c>
      <c r="FD7" t="e">
        <f>AND(#REF!,"AAAAAHfn/58=")</f>
        <v>#REF!</v>
      </c>
      <c r="FE7" t="e">
        <f>AND(#REF!,"AAAAAHfn/6A=")</f>
        <v>#REF!</v>
      </c>
      <c r="FF7" t="e">
        <f>AND(#REF!,"AAAAAHfn/6E=")</f>
        <v>#REF!</v>
      </c>
      <c r="FG7" t="e">
        <f>AND(#REF!,"AAAAAHfn/6I=")</f>
        <v>#REF!</v>
      </c>
      <c r="FH7" t="e">
        <f>AND(#REF!,"AAAAAHfn/6M=")</f>
        <v>#REF!</v>
      </c>
      <c r="FI7" t="e">
        <f>AND(#REF!,"AAAAAHfn/6Q=")</f>
        <v>#REF!</v>
      </c>
      <c r="FJ7" t="e">
        <f>AND(#REF!,"AAAAAHfn/6U=")</f>
        <v>#REF!</v>
      </c>
      <c r="FK7" t="e">
        <f>AND(#REF!,"AAAAAHfn/6Y=")</f>
        <v>#REF!</v>
      </c>
      <c r="FL7" t="e">
        <f>IF(#REF!,"AAAAAHfn/6c=",0)</f>
        <v>#REF!</v>
      </c>
      <c r="FM7" t="e">
        <f>AND(#REF!,"AAAAAHfn/6g=")</f>
        <v>#REF!</v>
      </c>
      <c r="FN7" t="e">
        <f>AND(#REF!,"AAAAAHfn/6k=")</f>
        <v>#REF!</v>
      </c>
      <c r="FO7" t="e">
        <f>AND(#REF!,"AAAAAHfn/6o=")</f>
        <v>#REF!</v>
      </c>
      <c r="FP7" t="e">
        <f>AND(#REF!,"AAAAAHfn/6s=")</f>
        <v>#REF!</v>
      </c>
      <c r="FQ7" t="e">
        <f>AND(#REF!,"AAAAAHfn/6w=")</f>
        <v>#REF!</v>
      </c>
      <c r="FR7" t="e">
        <f>AND(#REF!,"AAAAAHfn/60=")</f>
        <v>#REF!</v>
      </c>
      <c r="FS7" t="e">
        <f>AND(#REF!,"AAAAAHfn/64=")</f>
        <v>#REF!</v>
      </c>
      <c r="FT7" t="e">
        <f>AND(#REF!,"AAAAAHfn/68=")</f>
        <v>#REF!</v>
      </c>
      <c r="FU7" t="e">
        <f>AND(#REF!,"AAAAAHfn/7A=")</f>
        <v>#REF!</v>
      </c>
      <c r="FV7" t="e">
        <f>AND(#REF!,"AAAAAHfn/7E=")</f>
        <v>#REF!</v>
      </c>
      <c r="FW7" t="e">
        <f>AND(#REF!,"AAAAAHfn/7I=")</f>
        <v>#REF!</v>
      </c>
      <c r="FX7" t="e">
        <f>AND(#REF!,"AAAAAHfn/7M=")</f>
        <v>#REF!</v>
      </c>
      <c r="FY7" t="e">
        <f>AND(#REF!,"AAAAAHfn/7Q=")</f>
        <v>#REF!</v>
      </c>
      <c r="FZ7" t="e">
        <f>AND(#REF!,"AAAAAHfn/7U=")</f>
        <v>#REF!</v>
      </c>
      <c r="GA7" t="e">
        <f>AND(#REF!,"AAAAAHfn/7Y=")</f>
        <v>#REF!</v>
      </c>
      <c r="GB7" t="e">
        <f>AND(#REF!,"AAAAAHfn/7c=")</f>
        <v>#REF!</v>
      </c>
      <c r="GC7" t="e">
        <f>AND(#REF!,"AAAAAHfn/7g=")</f>
        <v>#REF!</v>
      </c>
      <c r="GD7" t="e">
        <f>AND(#REF!,"AAAAAHfn/7k=")</f>
        <v>#REF!</v>
      </c>
      <c r="GE7" t="e">
        <f>AND(#REF!,"AAAAAHfn/7o=")</f>
        <v>#REF!</v>
      </c>
      <c r="GF7" t="e">
        <f>AND(#REF!,"AAAAAHfn/7s=")</f>
        <v>#REF!</v>
      </c>
      <c r="GG7" t="e">
        <f>AND(#REF!,"AAAAAHfn/7w=")</f>
        <v>#REF!</v>
      </c>
      <c r="GH7" t="e">
        <f>AND(#REF!,"AAAAAHfn/70=")</f>
        <v>#REF!</v>
      </c>
      <c r="GI7" t="e">
        <f>IF(#REF!,"AAAAAHfn/74=",0)</f>
        <v>#REF!</v>
      </c>
      <c r="GJ7" t="e">
        <f>AND(#REF!,"AAAAAHfn/78=")</f>
        <v>#REF!</v>
      </c>
      <c r="GK7" t="e">
        <f>AND(#REF!,"AAAAAHfn/8A=")</f>
        <v>#REF!</v>
      </c>
      <c r="GL7" t="e">
        <f>AND(#REF!,"AAAAAHfn/8E=")</f>
        <v>#REF!</v>
      </c>
      <c r="GM7" t="e">
        <f>AND(#REF!,"AAAAAHfn/8I=")</f>
        <v>#REF!</v>
      </c>
      <c r="GN7" t="e">
        <f>AND(#REF!,"AAAAAHfn/8M=")</f>
        <v>#REF!</v>
      </c>
      <c r="GO7" t="e">
        <f>AND(#REF!,"AAAAAHfn/8Q=")</f>
        <v>#REF!</v>
      </c>
      <c r="GP7" t="e">
        <f>AND(#REF!,"AAAAAHfn/8U=")</f>
        <v>#REF!</v>
      </c>
      <c r="GQ7" t="e">
        <f>AND(#REF!,"AAAAAHfn/8Y=")</f>
        <v>#REF!</v>
      </c>
      <c r="GR7" t="e">
        <f>AND(#REF!,"AAAAAHfn/8c=")</f>
        <v>#REF!</v>
      </c>
      <c r="GS7" t="e">
        <f>AND(#REF!,"AAAAAHfn/8g=")</f>
        <v>#REF!</v>
      </c>
      <c r="GT7" t="e">
        <f>AND(#REF!,"AAAAAHfn/8k=")</f>
        <v>#REF!</v>
      </c>
      <c r="GU7" t="e">
        <f>AND(#REF!,"AAAAAHfn/8o=")</f>
        <v>#REF!</v>
      </c>
      <c r="GV7" t="e">
        <f>AND(#REF!,"AAAAAHfn/8s=")</f>
        <v>#REF!</v>
      </c>
      <c r="GW7" t="e">
        <f>AND(#REF!,"AAAAAHfn/8w=")</f>
        <v>#REF!</v>
      </c>
      <c r="GX7" t="e">
        <f>AND(#REF!,"AAAAAHfn/80=")</f>
        <v>#REF!</v>
      </c>
      <c r="GY7" t="e">
        <f>AND(#REF!,"AAAAAHfn/84=")</f>
        <v>#REF!</v>
      </c>
      <c r="GZ7" t="e">
        <f>AND(#REF!,"AAAAAHfn/88=")</f>
        <v>#REF!</v>
      </c>
      <c r="HA7" t="e">
        <f>AND(#REF!,"AAAAAHfn/9A=")</f>
        <v>#REF!</v>
      </c>
      <c r="HB7" t="e">
        <f>AND(#REF!,"AAAAAHfn/9E=")</f>
        <v>#REF!</v>
      </c>
      <c r="HC7" t="e">
        <f>AND(#REF!,"AAAAAHfn/9I=")</f>
        <v>#REF!</v>
      </c>
      <c r="HD7" t="e">
        <f>AND(#REF!,"AAAAAHfn/9M=")</f>
        <v>#REF!</v>
      </c>
      <c r="HE7" t="e">
        <f>AND(#REF!,"AAAAAHfn/9Q=")</f>
        <v>#REF!</v>
      </c>
      <c r="HF7" t="e">
        <f>IF(#REF!,"AAAAAHfn/9U=",0)</f>
        <v>#REF!</v>
      </c>
      <c r="HG7" t="e">
        <f>AND(#REF!,"AAAAAHfn/9Y=")</f>
        <v>#REF!</v>
      </c>
      <c r="HH7" t="e">
        <f>AND(#REF!,"AAAAAHfn/9c=")</f>
        <v>#REF!</v>
      </c>
      <c r="HI7" t="e">
        <f>AND(#REF!,"AAAAAHfn/9g=")</f>
        <v>#REF!</v>
      </c>
      <c r="HJ7" t="e">
        <f>AND(#REF!,"AAAAAHfn/9k=")</f>
        <v>#REF!</v>
      </c>
      <c r="HK7" t="e">
        <f>AND(#REF!,"AAAAAHfn/9o=")</f>
        <v>#REF!</v>
      </c>
      <c r="HL7" t="e">
        <f>AND(#REF!,"AAAAAHfn/9s=")</f>
        <v>#REF!</v>
      </c>
      <c r="HM7" t="e">
        <f>AND(#REF!,"AAAAAHfn/9w=")</f>
        <v>#REF!</v>
      </c>
      <c r="HN7" t="e">
        <f>AND(#REF!,"AAAAAHfn/90=")</f>
        <v>#REF!</v>
      </c>
      <c r="HO7" t="e">
        <f>AND(#REF!,"AAAAAHfn/94=")</f>
        <v>#REF!</v>
      </c>
      <c r="HP7" t="e">
        <f>AND(#REF!,"AAAAAHfn/98=")</f>
        <v>#REF!</v>
      </c>
      <c r="HQ7" t="e">
        <f>AND(#REF!,"AAAAAHfn/+A=")</f>
        <v>#REF!</v>
      </c>
      <c r="HR7" t="e">
        <f>AND(#REF!,"AAAAAHfn/+E=")</f>
        <v>#REF!</v>
      </c>
      <c r="HS7" t="e">
        <f>AND(#REF!,"AAAAAHfn/+I=")</f>
        <v>#REF!</v>
      </c>
      <c r="HT7" t="e">
        <f>AND(#REF!,"AAAAAHfn/+M=")</f>
        <v>#REF!</v>
      </c>
      <c r="HU7" t="e">
        <f>AND(#REF!,"AAAAAHfn/+Q=")</f>
        <v>#REF!</v>
      </c>
      <c r="HV7" t="e">
        <f>AND(#REF!,"AAAAAHfn/+U=")</f>
        <v>#REF!</v>
      </c>
      <c r="HW7" t="e">
        <f>AND(#REF!,"AAAAAHfn/+Y=")</f>
        <v>#REF!</v>
      </c>
      <c r="HX7" t="e">
        <f>AND(#REF!,"AAAAAHfn/+c=")</f>
        <v>#REF!</v>
      </c>
      <c r="HY7" t="e">
        <f>AND(#REF!,"AAAAAHfn/+g=")</f>
        <v>#REF!</v>
      </c>
      <c r="HZ7" t="e">
        <f>AND(#REF!,"AAAAAHfn/+k=")</f>
        <v>#REF!</v>
      </c>
      <c r="IA7" t="e">
        <f>AND(#REF!,"AAAAAHfn/+o=")</f>
        <v>#REF!</v>
      </c>
      <c r="IB7" t="e">
        <f>AND(#REF!,"AAAAAHfn/+s=")</f>
        <v>#REF!</v>
      </c>
      <c r="IC7" t="e">
        <f>IF(#REF!,"AAAAAHfn/+w=",0)</f>
        <v>#REF!</v>
      </c>
      <c r="ID7" t="e">
        <f>AND(#REF!,"AAAAAHfn/+0=")</f>
        <v>#REF!</v>
      </c>
      <c r="IE7" t="e">
        <f>AND(#REF!,"AAAAAHfn/+4=")</f>
        <v>#REF!</v>
      </c>
      <c r="IF7" t="e">
        <f>AND(#REF!,"AAAAAHfn/+8=")</f>
        <v>#REF!</v>
      </c>
      <c r="IG7" t="e">
        <f>AND(#REF!,"AAAAAHfn//A=")</f>
        <v>#REF!</v>
      </c>
      <c r="IH7" t="e">
        <f>AND(#REF!,"AAAAAHfn//E=")</f>
        <v>#REF!</v>
      </c>
      <c r="II7" t="e">
        <f>AND(#REF!,"AAAAAHfn//I=")</f>
        <v>#REF!</v>
      </c>
      <c r="IJ7" t="e">
        <f>AND(#REF!,"AAAAAHfn//M=")</f>
        <v>#REF!</v>
      </c>
      <c r="IK7" t="e">
        <f>AND(#REF!,"AAAAAHfn//Q=")</f>
        <v>#REF!</v>
      </c>
      <c r="IL7" t="e">
        <f>AND(#REF!,"AAAAAHfn//U=")</f>
        <v>#REF!</v>
      </c>
      <c r="IM7" t="e">
        <f>AND(#REF!,"AAAAAHfn//Y=")</f>
        <v>#REF!</v>
      </c>
      <c r="IN7" t="e">
        <f>AND(#REF!,"AAAAAHfn//c=")</f>
        <v>#REF!</v>
      </c>
      <c r="IO7" t="e">
        <f>AND(#REF!,"AAAAAHfn//g=")</f>
        <v>#REF!</v>
      </c>
      <c r="IP7" t="e">
        <f>AND(#REF!,"AAAAAHfn//k=")</f>
        <v>#REF!</v>
      </c>
      <c r="IQ7" t="e">
        <f>AND(#REF!,"AAAAAHfn//o=")</f>
        <v>#REF!</v>
      </c>
      <c r="IR7" t="e">
        <f>AND(#REF!,"AAAAAHfn//s=")</f>
        <v>#REF!</v>
      </c>
      <c r="IS7" t="e">
        <f>AND(#REF!,"AAAAAHfn//w=")</f>
        <v>#REF!</v>
      </c>
      <c r="IT7" t="e">
        <f>AND(#REF!,"AAAAAHfn//0=")</f>
        <v>#REF!</v>
      </c>
      <c r="IU7" t="e">
        <f>AND(#REF!,"AAAAAHfn//4=")</f>
        <v>#REF!</v>
      </c>
      <c r="IV7" t="e">
        <f>AND(#REF!,"AAAAAHfn//8=")</f>
        <v>#REF!</v>
      </c>
    </row>
    <row r="8" spans="1:256">
      <c r="A8" t="e">
        <f>AND(#REF!,"AAAAAEGT7wA=")</f>
        <v>#REF!</v>
      </c>
      <c r="B8" t="e">
        <f>AND(#REF!,"AAAAAEGT7wE=")</f>
        <v>#REF!</v>
      </c>
      <c r="C8" t="e">
        <f>AND(#REF!,"AAAAAEGT7wI=")</f>
        <v>#REF!</v>
      </c>
      <c r="D8" t="e">
        <f>IF(#REF!,"AAAAAEGT7wM=",0)</f>
        <v>#REF!</v>
      </c>
      <c r="E8" t="e">
        <f>AND(#REF!,"AAAAAEGT7wQ=")</f>
        <v>#REF!</v>
      </c>
      <c r="F8" t="e">
        <f>AND(#REF!,"AAAAAEGT7wU=")</f>
        <v>#REF!</v>
      </c>
      <c r="G8" t="e">
        <f>AND(#REF!,"AAAAAEGT7wY=")</f>
        <v>#REF!</v>
      </c>
      <c r="H8" t="e">
        <f>AND(#REF!,"AAAAAEGT7wc=")</f>
        <v>#REF!</v>
      </c>
      <c r="I8" t="e">
        <f>AND(#REF!,"AAAAAEGT7wg=")</f>
        <v>#REF!</v>
      </c>
      <c r="J8" t="e">
        <f>AND(#REF!,"AAAAAEGT7wk=")</f>
        <v>#REF!</v>
      </c>
      <c r="K8" t="e">
        <f>AND(#REF!,"AAAAAEGT7wo=")</f>
        <v>#REF!</v>
      </c>
      <c r="L8" t="e">
        <f>AND(#REF!,"AAAAAEGT7ws=")</f>
        <v>#REF!</v>
      </c>
      <c r="M8" t="e">
        <f>AND(#REF!,"AAAAAEGT7ww=")</f>
        <v>#REF!</v>
      </c>
      <c r="N8" t="e">
        <f>AND(#REF!,"AAAAAEGT7w0=")</f>
        <v>#REF!</v>
      </c>
      <c r="O8" t="e">
        <f>AND(#REF!,"AAAAAEGT7w4=")</f>
        <v>#REF!</v>
      </c>
      <c r="P8" t="e">
        <f>AND(#REF!,"AAAAAEGT7w8=")</f>
        <v>#REF!</v>
      </c>
      <c r="Q8" t="e">
        <f>AND(#REF!,"AAAAAEGT7xA=")</f>
        <v>#REF!</v>
      </c>
      <c r="R8" t="e">
        <f>AND(#REF!,"AAAAAEGT7xE=")</f>
        <v>#REF!</v>
      </c>
      <c r="S8" t="e">
        <f>AND(#REF!,"AAAAAEGT7xI=")</f>
        <v>#REF!</v>
      </c>
      <c r="T8" t="e">
        <f>AND(#REF!,"AAAAAEGT7xM=")</f>
        <v>#REF!</v>
      </c>
      <c r="U8" t="e">
        <f>AND(#REF!,"AAAAAEGT7xQ=")</f>
        <v>#REF!</v>
      </c>
      <c r="V8" t="e">
        <f>AND(#REF!,"AAAAAEGT7xU=")</f>
        <v>#REF!</v>
      </c>
      <c r="W8" t="e">
        <f>AND(#REF!,"AAAAAEGT7xY=")</f>
        <v>#REF!</v>
      </c>
      <c r="X8" t="e">
        <f>AND(#REF!,"AAAAAEGT7xc=")</f>
        <v>#REF!</v>
      </c>
      <c r="Y8" t="e">
        <f>AND(#REF!,"AAAAAEGT7xg=")</f>
        <v>#REF!</v>
      </c>
      <c r="Z8" t="e">
        <f>AND(#REF!,"AAAAAEGT7xk=")</f>
        <v>#REF!</v>
      </c>
      <c r="AA8" t="e">
        <f>IF(#REF!,"AAAAAEGT7xo=",0)</f>
        <v>#REF!</v>
      </c>
      <c r="AB8" t="e">
        <f>AND(#REF!,"AAAAAEGT7xs=")</f>
        <v>#REF!</v>
      </c>
      <c r="AC8" t="e">
        <f>AND(#REF!,"AAAAAEGT7xw=")</f>
        <v>#REF!</v>
      </c>
      <c r="AD8" t="e">
        <f>AND(#REF!,"AAAAAEGT7x0=")</f>
        <v>#REF!</v>
      </c>
      <c r="AE8" t="e">
        <f>AND(#REF!,"AAAAAEGT7x4=")</f>
        <v>#REF!</v>
      </c>
      <c r="AF8" t="e">
        <f>AND(#REF!,"AAAAAEGT7x8=")</f>
        <v>#REF!</v>
      </c>
      <c r="AG8" t="e">
        <f>AND(#REF!,"AAAAAEGT7yA=")</f>
        <v>#REF!</v>
      </c>
      <c r="AH8" t="e">
        <f>AND(#REF!,"AAAAAEGT7yE=")</f>
        <v>#REF!</v>
      </c>
      <c r="AI8" t="e">
        <f>AND(#REF!,"AAAAAEGT7yI=")</f>
        <v>#REF!</v>
      </c>
      <c r="AJ8" t="e">
        <f>AND(#REF!,"AAAAAEGT7yM=")</f>
        <v>#REF!</v>
      </c>
      <c r="AK8" t="e">
        <f>AND(#REF!,"AAAAAEGT7yQ=")</f>
        <v>#REF!</v>
      </c>
      <c r="AL8" t="e">
        <f>AND(#REF!,"AAAAAEGT7yU=")</f>
        <v>#REF!</v>
      </c>
      <c r="AM8" t="e">
        <f>AND(#REF!,"AAAAAEGT7yY=")</f>
        <v>#REF!</v>
      </c>
      <c r="AN8" t="e">
        <f>AND(#REF!,"AAAAAEGT7yc=")</f>
        <v>#REF!</v>
      </c>
      <c r="AO8" t="e">
        <f>AND(#REF!,"AAAAAEGT7yg=")</f>
        <v>#REF!</v>
      </c>
      <c r="AP8" t="e">
        <f>AND(#REF!,"AAAAAEGT7yk=")</f>
        <v>#REF!</v>
      </c>
      <c r="AQ8" t="e">
        <f>AND(#REF!,"AAAAAEGT7yo=")</f>
        <v>#REF!</v>
      </c>
      <c r="AR8" t="e">
        <f>AND(#REF!,"AAAAAEGT7ys=")</f>
        <v>#REF!</v>
      </c>
      <c r="AS8" t="e">
        <f>AND(#REF!,"AAAAAEGT7yw=")</f>
        <v>#REF!</v>
      </c>
      <c r="AT8" t="e">
        <f>AND(#REF!,"AAAAAEGT7y0=")</f>
        <v>#REF!</v>
      </c>
      <c r="AU8" t="e">
        <f>AND(#REF!,"AAAAAEGT7y4=")</f>
        <v>#REF!</v>
      </c>
      <c r="AV8" t="e">
        <f>AND(#REF!,"AAAAAEGT7y8=")</f>
        <v>#REF!</v>
      </c>
      <c r="AW8" t="e">
        <f>AND(#REF!,"AAAAAEGT7zA=")</f>
        <v>#REF!</v>
      </c>
      <c r="AX8" t="e">
        <f>IF(#REF!,"AAAAAEGT7zE=",0)</f>
        <v>#REF!</v>
      </c>
      <c r="AY8" t="e">
        <f>AND(#REF!,"AAAAAEGT7zI=")</f>
        <v>#REF!</v>
      </c>
      <c r="AZ8" t="e">
        <f>AND(#REF!,"AAAAAEGT7zM=")</f>
        <v>#REF!</v>
      </c>
      <c r="BA8" t="e">
        <f>AND(#REF!,"AAAAAEGT7zQ=")</f>
        <v>#REF!</v>
      </c>
      <c r="BB8" t="e">
        <f>AND(#REF!,"AAAAAEGT7zU=")</f>
        <v>#REF!</v>
      </c>
      <c r="BC8" t="e">
        <f>AND(#REF!,"AAAAAEGT7zY=")</f>
        <v>#REF!</v>
      </c>
      <c r="BD8" t="e">
        <f>AND(#REF!,"AAAAAEGT7zc=")</f>
        <v>#REF!</v>
      </c>
      <c r="BE8" t="e">
        <f>AND(#REF!,"AAAAAEGT7zg=")</f>
        <v>#REF!</v>
      </c>
      <c r="BF8" t="e">
        <f>AND(#REF!,"AAAAAEGT7zk=")</f>
        <v>#REF!</v>
      </c>
      <c r="BG8" t="e">
        <f>AND(#REF!,"AAAAAEGT7zo=")</f>
        <v>#REF!</v>
      </c>
      <c r="BH8" t="e">
        <f>AND(#REF!,"AAAAAEGT7zs=")</f>
        <v>#REF!</v>
      </c>
      <c r="BI8" t="e">
        <f>AND(#REF!,"AAAAAEGT7zw=")</f>
        <v>#REF!</v>
      </c>
      <c r="BJ8" t="e">
        <f>AND(#REF!,"AAAAAEGT7z0=")</f>
        <v>#REF!</v>
      </c>
      <c r="BK8" t="e">
        <f>AND(#REF!,"AAAAAEGT7z4=")</f>
        <v>#REF!</v>
      </c>
      <c r="BL8" t="e">
        <f>AND(#REF!,"AAAAAEGT7z8=")</f>
        <v>#REF!</v>
      </c>
      <c r="BM8" t="e">
        <f>AND(#REF!,"AAAAAEGT70A=")</f>
        <v>#REF!</v>
      </c>
      <c r="BN8" t="e">
        <f>AND(#REF!,"AAAAAEGT70E=")</f>
        <v>#REF!</v>
      </c>
      <c r="BO8" t="e">
        <f>AND(#REF!,"AAAAAEGT70I=")</f>
        <v>#REF!</v>
      </c>
      <c r="BP8" t="e">
        <f>AND(#REF!,"AAAAAEGT70M=")</f>
        <v>#REF!</v>
      </c>
      <c r="BQ8" t="e">
        <f>AND(#REF!,"AAAAAEGT70Q=")</f>
        <v>#REF!</v>
      </c>
      <c r="BR8" t="e">
        <f>AND(#REF!,"AAAAAEGT70U=")</f>
        <v>#REF!</v>
      </c>
      <c r="BS8" t="e">
        <f>AND(#REF!,"AAAAAEGT70Y=")</f>
        <v>#REF!</v>
      </c>
      <c r="BT8" t="e">
        <f>AND(#REF!,"AAAAAEGT70c=")</f>
        <v>#REF!</v>
      </c>
      <c r="BU8" t="e">
        <f>IF(#REF!,"AAAAAEGT70g=",0)</f>
        <v>#REF!</v>
      </c>
      <c r="BV8" t="e">
        <f>AND(#REF!,"AAAAAEGT70k=")</f>
        <v>#REF!</v>
      </c>
      <c r="BW8" t="e">
        <f>AND(#REF!,"AAAAAEGT70o=")</f>
        <v>#REF!</v>
      </c>
      <c r="BX8" t="e">
        <f>AND(#REF!,"AAAAAEGT70s=")</f>
        <v>#REF!</v>
      </c>
      <c r="BY8" t="e">
        <f>AND(#REF!,"AAAAAEGT70w=")</f>
        <v>#REF!</v>
      </c>
      <c r="BZ8" t="e">
        <f>AND(#REF!,"AAAAAEGT700=")</f>
        <v>#REF!</v>
      </c>
      <c r="CA8" t="e">
        <f>AND(#REF!,"AAAAAEGT704=")</f>
        <v>#REF!</v>
      </c>
      <c r="CB8" t="e">
        <f>AND(#REF!,"AAAAAEGT708=")</f>
        <v>#REF!</v>
      </c>
      <c r="CC8" t="e">
        <f>AND(#REF!,"AAAAAEGT71A=")</f>
        <v>#REF!</v>
      </c>
      <c r="CD8" t="e">
        <f>AND(#REF!,"AAAAAEGT71E=")</f>
        <v>#REF!</v>
      </c>
      <c r="CE8" t="e">
        <f>AND(#REF!,"AAAAAEGT71I=")</f>
        <v>#REF!</v>
      </c>
      <c r="CF8" t="e">
        <f>AND(#REF!,"AAAAAEGT71M=")</f>
        <v>#REF!</v>
      </c>
      <c r="CG8" t="e">
        <f>AND(#REF!,"AAAAAEGT71Q=")</f>
        <v>#REF!</v>
      </c>
      <c r="CH8" t="e">
        <f>AND(#REF!,"AAAAAEGT71U=")</f>
        <v>#REF!</v>
      </c>
      <c r="CI8" t="e">
        <f>AND(#REF!,"AAAAAEGT71Y=")</f>
        <v>#REF!</v>
      </c>
      <c r="CJ8" t="e">
        <f>AND(#REF!,"AAAAAEGT71c=")</f>
        <v>#REF!</v>
      </c>
      <c r="CK8" t="e">
        <f>AND(#REF!,"AAAAAEGT71g=")</f>
        <v>#REF!</v>
      </c>
      <c r="CL8" t="e">
        <f>AND(#REF!,"AAAAAEGT71k=")</f>
        <v>#REF!</v>
      </c>
      <c r="CM8" t="e">
        <f>AND(#REF!,"AAAAAEGT71o=")</f>
        <v>#REF!</v>
      </c>
      <c r="CN8" t="e">
        <f>AND(#REF!,"AAAAAEGT71s=")</f>
        <v>#REF!</v>
      </c>
      <c r="CO8" t="e">
        <f>IF(#REF!,"AAAAAEGT71w=",0)</f>
        <v>#REF!</v>
      </c>
      <c r="CP8" t="e">
        <f>AND(#REF!,"AAAAAEGT710=")</f>
        <v>#REF!</v>
      </c>
      <c r="CQ8" t="e">
        <f>AND(#REF!,"AAAAAEGT714=")</f>
        <v>#REF!</v>
      </c>
      <c r="CR8" t="e">
        <f>AND(#REF!,"AAAAAEGT718=")</f>
        <v>#REF!</v>
      </c>
      <c r="CS8" t="e">
        <f>AND(#REF!,"AAAAAEGT72A=")</f>
        <v>#REF!</v>
      </c>
      <c r="CT8" t="e">
        <f>AND(#REF!,"AAAAAEGT72E=")</f>
        <v>#REF!</v>
      </c>
      <c r="CU8" t="e">
        <f>AND(#REF!,"AAAAAEGT72I=")</f>
        <v>#REF!</v>
      </c>
      <c r="CV8" t="e">
        <f>AND(#REF!,"AAAAAEGT72M=")</f>
        <v>#REF!</v>
      </c>
      <c r="CW8" t="e">
        <f>AND(#REF!,"AAAAAEGT72Q=")</f>
        <v>#REF!</v>
      </c>
      <c r="CX8" t="e">
        <f>AND(#REF!,"AAAAAEGT72U=")</f>
        <v>#REF!</v>
      </c>
      <c r="CY8" t="e">
        <f>AND(#REF!,"AAAAAEGT72Y=")</f>
        <v>#REF!</v>
      </c>
      <c r="CZ8" t="e">
        <f>AND(#REF!,"AAAAAEGT72c=")</f>
        <v>#REF!</v>
      </c>
      <c r="DA8" t="e">
        <f>AND(#REF!,"AAAAAEGT72g=")</f>
        <v>#REF!</v>
      </c>
      <c r="DB8" t="e">
        <f>AND(#REF!,"AAAAAEGT72k=")</f>
        <v>#REF!</v>
      </c>
      <c r="DC8" t="e">
        <f>AND(#REF!,"AAAAAEGT72o=")</f>
        <v>#REF!</v>
      </c>
      <c r="DD8" t="e">
        <f>AND(#REF!,"AAAAAEGT72s=")</f>
        <v>#REF!</v>
      </c>
      <c r="DE8" t="e">
        <f>AND(#REF!,"AAAAAEGT72w=")</f>
        <v>#REF!</v>
      </c>
      <c r="DF8" t="e">
        <f>AND(#REF!,"AAAAAEGT720=")</f>
        <v>#REF!</v>
      </c>
      <c r="DG8" t="e">
        <f>AND(#REF!,"AAAAAEGT724=")</f>
        <v>#REF!</v>
      </c>
      <c r="DH8" t="e">
        <f>AND(#REF!,"AAAAAEGT728=")</f>
        <v>#REF!</v>
      </c>
      <c r="DI8" t="e">
        <f>IF(#REF!,"AAAAAEGT73A=",0)</f>
        <v>#REF!</v>
      </c>
      <c r="DJ8" t="e">
        <f>IF(#REF!,"AAAAAEGT73E=",0)</f>
        <v>#REF!</v>
      </c>
      <c r="DK8" t="e">
        <f>IF(#REF!,"AAAAAEGT73I=",0)</f>
        <v>#REF!</v>
      </c>
      <c r="DL8" t="e">
        <f>IF(#REF!,"AAAAAEGT73M=",0)</f>
        <v>#REF!</v>
      </c>
      <c r="DM8" t="e">
        <f>IF(#REF!,"AAAAAEGT73Q=",0)</f>
        <v>#REF!</v>
      </c>
      <c r="DN8" t="e">
        <f>IF(#REF!,"AAAAAEGT73U=",0)</f>
        <v>#REF!</v>
      </c>
      <c r="DO8" t="e">
        <f>IF(#REF!,"AAAAAEGT73Y=",0)</f>
        <v>#REF!</v>
      </c>
      <c r="DP8" t="e">
        <f>IF(#REF!,"AAAAAEGT73c=",0)</f>
        <v>#REF!</v>
      </c>
      <c r="DQ8" t="e">
        <f>IF(#REF!,"AAAAAEGT73g=",0)</f>
        <v>#REF!</v>
      </c>
      <c r="DR8" t="e">
        <f>IF(#REF!,"AAAAAEGT73k=",0)</f>
        <v>#REF!</v>
      </c>
      <c r="DS8" t="e">
        <f>IF(#REF!,"AAAAAEGT73o=",0)</f>
        <v>#REF!</v>
      </c>
      <c r="DT8" t="e">
        <f>IF(#REF!,"AAAAAEGT73s=",0)</f>
        <v>#REF!</v>
      </c>
      <c r="DU8" t="e">
        <f>IF(#REF!,"AAAAAEGT73w=",0)</f>
        <v>#REF!</v>
      </c>
      <c r="DV8" t="e">
        <f>IF(#REF!,"AAAAAEGT730=",0)</f>
        <v>#REF!</v>
      </c>
      <c r="DW8" t="e">
        <f>IF(#REF!,"AAAAAEGT734=",0)</f>
        <v>#REF!</v>
      </c>
      <c r="DX8" t="e">
        <f>IF(#REF!,"AAAAAEGT738=",0)</f>
        <v>#REF!</v>
      </c>
      <c r="DY8" t="e">
        <f>IF(#REF!,"AAAAAEGT74A=",0)</f>
        <v>#REF!</v>
      </c>
      <c r="DZ8" t="e">
        <f>IF(#REF!,"AAAAAEGT74E=",0)</f>
        <v>#REF!</v>
      </c>
      <c r="EA8" t="e">
        <f>IF(#REF!,"AAAAAEGT74I=",0)</f>
        <v>#REF!</v>
      </c>
      <c r="EB8" t="e">
        <f>IF(#REF!,"AAAAAEGT74M=",0)</f>
        <v>#REF!</v>
      </c>
      <c r="EC8" t="e">
        <f>IF(#REF!,"AAAAAEGT74Q=",0)</f>
        <v>#REF!</v>
      </c>
      <c r="ED8" t="e">
        <f>IF(#REF!,"AAAAAEGT74U=",0)</f>
        <v>#REF!</v>
      </c>
      <c r="EE8" t="e">
        <f>IF(#REF!,"AAAAAEGT74Y=",0)</f>
        <v>#REF!</v>
      </c>
      <c r="EF8" t="e">
        <f>AND(#REF!,"AAAAAEGT74c=")</f>
        <v>#REF!</v>
      </c>
      <c r="EG8" t="e">
        <f>AND(#REF!,"AAAAAEGT74g=")</f>
        <v>#REF!</v>
      </c>
      <c r="EH8" t="e">
        <f>AND(#REF!,"AAAAAEGT74k=")</f>
        <v>#REF!</v>
      </c>
      <c r="EI8" t="e">
        <f>AND(#REF!,"AAAAAEGT74o=")</f>
        <v>#REF!</v>
      </c>
      <c r="EJ8" t="e">
        <f>AND(#REF!,"AAAAAEGT74s=")</f>
        <v>#REF!</v>
      </c>
      <c r="EK8" t="e">
        <f>AND(#REF!,"AAAAAEGT74w=")</f>
        <v>#REF!</v>
      </c>
      <c r="EL8" t="e">
        <f>AND(#REF!,"AAAAAEGT740=")</f>
        <v>#REF!</v>
      </c>
      <c r="EM8" t="e">
        <f>AND(#REF!,"AAAAAEGT744=")</f>
        <v>#REF!</v>
      </c>
      <c r="EN8" t="e">
        <f>AND(#REF!,"AAAAAEGT748=")</f>
        <v>#REF!</v>
      </c>
      <c r="EO8" t="e">
        <f>AND(#REF!,"AAAAAEGT75A=")</f>
        <v>#REF!</v>
      </c>
      <c r="EP8" t="e">
        <f>AND(#REF!,"AAAAAEGT75E=")</f>
        <v>#REF!</v>
      </c>
      <c r="EQ8" t="e">
        <f>AND(#REF!,"AAAAAEGT75I=")</f>
        <v>#REF!</v>
      </c>
      <c r="ER8" t="e">
        <f>AND(#REF!,"AAAAAEGT75M=")</f>
        <v>#REF!</v>
      </c>
      <c r="ES8" t="e">
        <f>AND(#REF!,"AAAAAEGT75Q=")</f>
        <v>#REF!</v>
      </c>
      <c r="ET8" t="e">
        <f>AND(#REF!,"AAAAAEGT75U=")</f>
        <v>#REF!</v>
      </c>
      <c r="EU8" t="e">
        <f>AND(#REF!,"AAAAAEGT75Y=")</f>
        <v>#REF!</v>
      </c>
      <c r="EV8" t="e">
        <f>AND(#REF!,"AAAAAEGT75c=")</f>
        <v>#REF!</v>
      </c>
      <c r="EW8" t="e">
        <f>AND(#REF!,"AAAAAEGT75g=")</f>
        <v>#REF!</v>
      </c>
      <c r="EX8" t="e">
        <f>AND(#REF!,"AAAAAEGT75k=")</f>
        <v>#REF!</v>
      </c>
      <c r="EY8" t="e">
        <f>AND(#REF!,"AAAAAEGT75o=")</f>
        <v>#REF!</v>
      </c>
      <c r="EZ8" t="e">
        <f>AND(#REF!,"AAAAAEGT75s=")</f>
        <v>#REF!</v>
      </c>
      <c r="FA8" t="e">
        <f>AND(#REF!,"AAAAAEGT75w=")</f>
        <v>#REF!</v>
      </c>
      <c r="FB8" t="e">
        <f>IF(#REF!,"AAAAAEGT750=",0)</f>
        <v>#REF!</v>
      </c>
      <c r="FC8" t="e">
        <f>AND(#REF!,"AAAAAEGT754=")</f>
        <v>#REF!</v>
      </c>
      <c r="FD8" t="e">
        <f>AND(#REF!,"AAAAAEGT758=")</f>
        <v>#REF!</v>
      </c>
      <c r="FE8" t="e">
        <f>AND(#REF!,"AAAAAEGT76A=")</f>
        <v>#REF!</v>
      </c>
      <c r="FF8" t="e">
        <f>AND(#REF!,"AAAAAEGT76E=")</f>
        <v>#REF!</v>
      </c>
      <c r="FG8" t="e">
        <f>AND(#REF!,"AAAAAEGT76I=")</f>
        <v>#REF!</v>
      </c>
      <c r="FH8" t="e">
        <f>AND(#REF!,"AAAAAEGT76M=")</f>
        <v>#REF!</v>
      </c>
      <c r="FI8" t="e">
        <f>AND(#REF!,"AAAAAEGT76Q=")</f>
        <v>#REF!</v>
      </c>
      <c r="FJ8" t="e">
        <f>AND(#REF!,"AAAAAEGT76U=")</f>
        <v>#REF!</v>
      </c>
      <c r="FK8" t="e">
        <f>AND(#REF!,"AAAAAEGT76Y=")</f>
        <v>#REF!</v>
      </c>
      <c r="FL8" t="e">
        <f>AND(#REF!,"AAAAAEGT76c=")</f>
        <v>#REF!</v>
      </c>
      <c r="FM8" t="e">
        <f>AND(#REF!,"AAAAAEGT76g=")</f>
        <v>#REF!</v>
      </c>
      <c r="FN8" t="e">
        <f>AND(#REF!,"AAAAAEGT76k=")</f>
        <v>#REF!</v>
      </c>
      <c r="FO8" t="e">
        <f>AND(#REF!,"AAAAAEGT76o=")</f>
        <v>#REF!</v>
      </c>
      <c r="FP8" t="e">
        <f>AND(#REF!,"AAAAAEGT76s=")</f>
        <v>#REF!</v>
      </c>
      <c r="FQ8" t="e">
        <f>AND(#REF!,"AAAAAEGT76w=")</f>
        <v>#REF!</v>
      </c>
      <c r="FR8" t="e">
        <f>AND(#REF!,"AAAAAEGT760=")</f>
        <v>#REF!</v>
      </c>
      <c r="FS8" t="e">
        <f>AND(#REF!,"AAAAAEGT764=")</f>
        <v>#REF!</v>
      </c>
      <c r="FT8" t="e">
        <f>AND(#REF!,"AAAAAEGT768=")</f>
        <v>#REF!</v>
      </c>
      <c r="FU8" t="e">
        <f>AND(#REF!,"AAAAAEGT77A=")</f>
        <v>#REF!</v>
      </c>
      <c r="FV8" t="e">
        <f>AND(#REF!,"AAAAAEGT77E=")</f>
        <v>#REF!</v>
      </c>
      <c r="FW8" t="e">
        <f>AND(#REF!,"AAAAAEGT77I=")</f>
        <v>#REF!</v>
      </c>
      <c r="FX8" t="e">
        <f>AND(#REF!,"AAAAAEGT77M=")</f>
        <v>#REF!</v>
      </c>
      <c r="FY8" t="e">
        <f>IF(#REF!,"AAAAAEGT77Q=",0)</f>
        <v>#REF!</v>
      </c>
      <c r="FZ8" t="e">
        <f>AND(#REF!,"AAAAAEGT77U=")</f>
        <v>#REF!</v>
      </c>
      <c r="GA8" t="e">
        <f>AND(#REF!,"AAAAAEGT77Y=")</f>
        <v>#REF!</v>
      </c>
      <c r="GB8" t="e">
        <f>AND(#REF!,"AAAAAEGT77c=")</f>
        <v>#REF!</v>
      </c>
      <c r="GC8" t="e">
        <f>AND(#REF!,"AAAAAEGT77g=")</f>
        <v>#REF!</v>
      </c>
      <c r="GD8" t="e">
        <f>AND(#REF!,"AAAAAEGT77k=")</f>
        <v>#REF!</v>
      </c>
      <c r="GE8" t="e">
        <f>AND(#REF!,"AAAAAEGT77o=")</f>
        <v>#REF!</v>
      </c>
      <c r="GF8" t="e">
        <f>AND(#REF!,"AAAAAEGT77s=")</f>
        <v>#REF!</v>
      </c>
      <c r="GG8" t="e">
        <f>AND(#REF!,"AAAAAEGT77w=")</f>
        <v>#REF!</v>
      </c>
      <c r="GH8" t="e">
        <f>AND(#REF!,"AAAAAEGT770=")</f>
        <v>#REF!</v>
      </c>
      <c r="GI8" t="e">
        <f>AND(#REF!,"AAAAAEGT774=")</f>
        <v>#REF!</v>
      </c>
      <c r="GJ8" t="e">
        <f>AND(#REF!,"AAAAAEGT778=")</f>
        <v>#REF!</v>
      </c>
      <c r="GK8" t="e">
        <f>AND(#REF!,"AAAAAEGT78A=")</f>
        <v>#REF!</v>
      </c>
      <c r="GL8" t="e">
        <f>AND(#REF!,"AAAAAEGT78E=")</f>
        <v>#REF!</v>
      </c>
      <c r="GM8" t="e">
        <f>AND(#REF!,"AAAAAEGT78I=")</f>
        <v>#REF!</v>
      </c>
      <c r="GN8" t="e">
        <f>AND(#REF!,"AAAAAEGT78M=")</f>
        <v>#REF!</v>
      </c>
      <c r="GO8" t="e">
        <f>AND(#REF!,"AAAAAEGT78Q=")</f>
        <v>#REF!</v>
      </c>
      <c r="GP8" t="e">
        <f>AND(#REF!,"AAAAAEGT78U=")</f>
        <v>#REF!</v>
      </c>
      <c r="GQ8" t="e">
        <f>AND(#REF!,"AAAAAEGT78Y=")</f>
        <v>#REF!</v>
      </c>
      <c r="GR8" t="e">
        <f>AND(#REF!,"AAAAAEGT78c=")</f>
        <v>#REF!</v>
      </c>
      <c r="GS8" t="e">
        <f>AND(#REF!,"AAAAAEGT78g=")</f>
        <v>#REF!</v>
      </c>
      <c r="GT8" t="e">
        <f>AND(#REF!,"AAAAAEGT78k=")</f>
        <v>#REF!</v>
      </c>
      <c r="GU8" t="e">
        <f>AND(#REF!,"AAAAAEGT78o=")</f>
        <v>#REF!</v>
      </c>
      <c r="GV8" t="e">
        <f>IF(#REF!,"AAAAAEGT78s=",0)</f>
        <v>#REF!</v>
      </c>
      <c r="GW8" t="e">
        <f>AND(#REF!,"AAAAAEGT78w=")</f>
        <v>#REF!</v>
      </c>
      <c r="GX8" t="e">
        <f>AND(#REF!,"AAAAAEGT780=")</f>
        <v>#REF!</v>
      </c>
      <c r="GY8" t="e">
        <f>AND(#REF!,"AAAAAEGT784=")</f>
        <v>#REF!</v>
      </c>
      <c r="GZ8" t="e">
        <f>AND(#REF!,"AAAAAEGT788=")</f>
        <v>#REF!</v>
      </c>
      <c r="HA8" t="e">
        <f>AND(#REF!,"AAAAAEGT79A=")</f>
        <v>#REF!</v>
      </c>
      <c r="HB8" t="e">
        <f>AND(#REF!,"AAAAAEGT79E=")</f>
        <v>#REF!</v>
      </c>
      <c r="HC8" t="e">
        <f>AND(#REF!,"AAAAAEGT79I=")</f>
        <v>#REF!</v>
      </c>
      <c r="HD8" t="e">
        <f>AND(#REF!,"AAAAAEGT79M=")</f>
        <v>#REF!</v>
      </c>
      <c r="HE8" t="e">
        <f>AND(#REF!,"AAAAAEGT79Q=")</f>
        <v>#REF!</v>
      </c>
      <c r="HF8" t="e">
        <f>AND(#REF!,"AAAAAEGT79U=")</f>
        <v>#REF!</v>
      </c>
      <c r="HG8" t="e">
        <f>AND(#REF!,"AAAAAEGT79Y=")</f>
        <v>#REF!</v>
      </c>
      <c r="HH8" t="e">
        <f>AND(#REF!,"AAAAAEGT79c=")</f>
        <v>#REF!</v>
      </c>
      <c r="HI8" t="e">
        <f>AND(#REF!,"AAAAAEGT79g=")</f>
        <v>#REF!</v>
      </c>
      <c r="HJ8" t="e">
        <f>AND(#REF!,"AAAAAEGT79k=")</f>
        <v>#REF!</v>
      </c>
      <c r="HK8" t="e">
        <f>AND(#REF!,"AAAAAEGT79o=")</f>
        <v>#REF!</v>
      </c>
      <c r="HL8" t="e">
        <f>AND(#REF!,"AAAAAEGT79s=")</f>
        <v>#REF!</v>
      </c>
      <c r="HM8" t="e">
        <f>AND(#REF!,"AAAAAEGT79w=")</f>
        <v>#REF!</v>
      </c>
      <c r="HN8" t="e">
        <f>AND(#REF!,"AAAAAEGT790=")</f>
        <v>#REF!</v>
      </c>
      <c r="HO8" t="e">
        <f>AND(#REF!,"AAAAAEGT794=")</f>
        <v>#REF!</v>
      </c>
      <c r="HP8" t="e">
        <f>AND(#REF!,"AAAAAEGT798=")</f>
        <v>#REF!</v>
      </c>
      <c r="HQ8" t="e">
        <f>AND(#REF!,"AAAAAEGT7+A=")</f>
        <v>#REF!</v>
      </c>
      <c r="HR8" t="e">
        <f>AND(#REF!,"AAAAAEGT7+E=")</f>
        <v>#REF!</v>
      </c>
      <c r="HS8" t="e">
        <f>IF(#REF!,"AAAAAEGT7+I=",0)</f>
        <v>#REF!</v>
      </c>
      <c r="HT8" t="e">
        <f>AND(#REF!,"AAAAAEGT7+M=")</f>
        <v>#REF!</v>
      </c>
      <c r="HU8" t="e">
        <f>AND(#REF!,"AAAAAEGT7+Q=")</f>
        <v>#REF!</v>
      </c>
      <c r="HV8" t="e">
        <f>AND(#REF!,"AAAAAEGT7+U=")</f>
        <v>#REF!</v>
      </c>
      <c r="HW8" t="e">
        <f>AND(#REF!,"AAAAAEGT7+Y=")</f>
        <v>#REF!</v>
      </c>
      <c r="HX8" t="e">
        <f>AND(#REF!,"AAAAAEGT7+c=")</f>
        <v>#REF!</v>
      </c>
      <c r="HY8" t="e">
        <f>AND(#REF!,"AAAAAEGT7+g=")</f>
        <v>#REF!</v>
      </c>
      <c r="HZ8" t="e">
        <f>AND(#REF!,"AAAAAEGT7+k=")</f>
        <v>#REF!</v>
      </c>
      <c r="IA8" t="e">
        <f>AND(#REF!,"AAAAAEGT7+o=")</f>
        <v>#REF!</v>
      </c>
      <c r="IB8" t="e">
        <f>AND(#REF!,"AAAAAEGT7+s=")</f>
        <v>#REF!</v>
      </c>
      <c r="IC8" t="e">
        <f>AND(#REF!,"AAAAAEGT7+w=")</f>
        <v>#REF!</v>
      </c>
      <c r="ID8" t="e">
        <f>AND(#REF!,"AAAAAEGT7+0=")</f>
        <v>#REF!</v>
      </c>
      <c r="IE8" t="e">
        <f>AND(#REF!,"AAAAAEGT7+4=")</f>
        <v>#REF!</v>
      </c>
      <c r="IF8" t="e">
        <f>AND(#REF!,"AAAAAEGT7+8=")</f>
        <v>#REF!</v>
      </c>
      <c r="IG8" t="e">
        <f>AND(#REF!,"AAAAAEGT7/A=")</f>
        <v>#REF!</v>
      </c>
      <c r="IH8" t="e">
        <f>AND(#REF!,"AAAAAEGT7/E=")</f>
        <v>#REF!</v>
      </c>
      <c r="II8" t="e">
        <f>AND(#REF!,"AAAAAEGT7/I=")</f>
        <v>#REF!</v>
      </c>
      <c r="IJ8" t="e">
        <f>AND(#REF!,"AAAAAEGT7/M=")</f>
        <v>#REF!</v>
      </c>
      <c r="IK8" t="e">
        <f>AND(#REF!,"AAAAAEGT7/Q=")</f>
        <v>#REF!</v>
      </c>
      <c r="IL8" t="e">
        <f>AND(#REF!,"AAAAAEGT7/U=")</f>
        <v>#REF!</v>
      </c>
      <c r="IM8" t="e">
        <f>AND(#REF!,"AAAAAEGT7/Y=")</f>
        <v>#REF!</v>
      </c>
      <c r="IN8" t="e">
        <f>AND(#REF!,"AAAAAEGT7/c=")</f>
        <v>#REF!</v>
      </c>
      <c r="IO8" t="e">
        <f>AND(#REF!,"AAAAAEGT7/g=")</f>
        <v>#REF!</v>
      </c>
      <c r="IP8" t="e">
        <f>IF(#REF!,"AAAAAEGT7/k=",0)</f>
        <v>#REF!</v>
      </c>
      <c r="IQ8" t="e">
        <f>AND(#REF!,"AAAAAEGT7/o=")</f>
        <v>#REF!</v>
      </c>
      <c r="IR8" t="e">
        <f>AND(#REF!,"AAAAAEGT7/s=")</f>
        <v>#REF!</v>
      </c>
      <c r="IS8" t="e">
        <f>AND(#REF!,"AAAAAEGT7/w=")</f>
        <v>#REF!</v>
      </c>
      <c r="IT8" t="e">
        <f>AND(#REF!,"AAAAAEGT7/0=")</f>
        <v>#REF!</v>
      </c>
      <c r="IU8" t="e">
        <f>AND(#REF!,"AAAAAEGT7/4=")</f>
        <v>#REF!</v>
      </c>
      <c r="IV8" t="e">
        <f>AND(#REF!,"AAAAAEGT7/8=")</f>
        <v>#REF!</v>
      </c>
    </row>
    <row r="9" spans="1:256">
      <c r="A9" t="e">
        <f>AND(#REF!,"AAAAAH/qyQA=")</f>
        <v>#REF!</v>
      </c>
      <c r="B9" t="e">
        <f>AND(#REF!,"AAAAAH/qyQE=")</f>
        <v>#REF!</v>
      </c>
      <c r="C9" t="e">
        <f>AND(#REF!,"AAAAAH/qyQI=")</f>
        <v>#REF!</v>
      </c>
      <c r="D9" t="e">
        <f>AND(#REF!,"AAAAAH/qyQM=")</f>
        <v>#REF!</v>
      </c>
      <c r="E9" t="e">
        <f>AND(#REF!,"AAAAAH/qyQQ=")</f>
        <v>#REF!</v>
      </c>
      <c r="F9" t="e">
        <f>AND(#REF!,"AAAAAH/qyQU=")</f>
        <v>#REF!</v>
      </c>
      <c r="G9" t="e">
        <f>AND(#REF!,"AAAAAH/qyQY=")</f>
        <v>#REF!</v>
      </c>
      <c r="H9" t="e">
        <f>AND(#REF!,"AAAAAH/qyQc=")</f>
        <v>#REF!</v>
      </c>
      <c r="I9" t="e">
        <f>AND(#REF!,"AAAAAH/qyQg=")</f>
        <v>#REF!</v>
      </c>
      <c r="J9" t="e">
        <f>AND(#REF!,"AAAAAH/qyQk=")</f>
        <v>#REF!</v>
      </c>
      <c r="K9" t="e">
        <f>AND(#REF!,"AAAAAH/qyQo=")</f>
        <v>#REF!</v>
      </c>
      <c r="L9" t="e">
        <f>AND(#REF!,"AAAAAH/qyQs=")</f>
        <v>#REF!</v>
      </c>
      <c r="M9" t="e">
        <f>AND(#REF!,"AAAAAH/qyQw=")</f>
        <v>#REF!</v>
      </c>
      <c r="N9" t="e">
        <f>AND(#REF!,"AAAAAH/qyQ0=")</f>
        <v>#REF!</v>
      </c>
      <c r="O9" t="e">
        <f>AND(#REF!,"AAAAAH/qyQ4=")</f>
        <v>#REF!</v>
      </c>
      <c r="P9" t="e">
        <f>AND(#REF!,"AAAAAH/qyQ8=")</f>
        <v>#REF!</v>
      </c>
      <c r="Q9" t="e">
        <f>IF(#REF!,"AAAAAH/qyRA=",0)</f>
        <v>#REF!</v>
      </c>
      <c r="R9" t="e">
        <f>AND(#REF!,"AAAAAH/qyRE=")</f>
        <v>#REF!</v>
      </c>
      <c r="S9" t="e">
        <f>AND(#REF!,"AAAAAH/qyRI=")</f>
        <v>#REF!</v>
      </c>
      <c r="T9" t="e">
        <f>AND(#REF!,"AAAAAH/qyRM=")</f>
        <v>#REF!</v>
      </c>
      <c r="U9" t="e">
        <f>AND(#REF!,"AAAAAH/qyRQ=")</f>
        <v>#REF!</v>
      </c>
      <c r="V9" t="e">
        <f>AND(#REF!,"AAAAAH/qyRU=")</f>
        <v>#REF!</v>
      </c>
      <c r="W9" t="e">
        <f>AND(#REF!,"AAAAAH/qyRY=")</f>
        <v>#REF!</v>
      </c>
      <c r="X9" t="e">
        <f>AND(#REF!,"AAAAAH/qyRc=")</f>
        <v>#REF!</v>
      </c>
      <c r="Y9" t="e">
        <f>AND(#REF!,"AAAAAH/qyRg=")</f>
        <v>#REF!</v>
      </c>
      <c r="Z9" t="e">
        <f>AND(#REF!,"AAAAAH/qyRk=")</f>
        <v>#REF!</v>
      </c>
      <c r="AA9" t="e">
        <f>AND(#REF!,"AAAAAH/qyRo=")</f>
        <v>#REF!</v>
      </c>
      <c r="AB9" t="e">
        <f>AND(#REF!,"AAAAAH/qyRs=")</f>
        <v>#REF!</v>
      </c>
      <c r="AC9" t="e">
        <f>AND(#REF!,"AAAAAH/qyRw=")</f>
        <v>#REF!</v>
      </c>
      <c r="AD9" t="e">
        <f>AND(#REF!,"AAAAAH/qyR0=")</f>
        <v>#REF!</v>
      </c>
      <c r="AE9" t="e">
        <f>AND(#REF!,"AAAAAH/qyR4=")</f>
        <v>#REF!</v>
      </c>
      <c r="AF9" t="e">
        <f>AND(#REF!,"AAAAAH/qyR8=")</f>
        <v>#REF!</v>
      </c>
      <c r="AG9" t="e">
        <f>AND(#REF!,"AAAAAH/qySA=")</f>
        <v>#REF!</v>
      </c>
      <c r="AH9" t="e">
        <f>AND(#REF!,"AAAAAH/qySE=")</f>
        <v>#REF!</v>
      </c>
      <c r="AI9" t="e">
        <f>AND(#REF!,"AAAAAH/qySI=")</f>
        <v>#REF!</v>
      </c>
      <c r="AJ9" t="e">
        <f>AND(#REF!,"AAAAAH/qySM=")</f>
        <v>#REF!</v>
      </c>
      <c r="AK9" t="e">
        <f>AND(#REF!,"AAAAAH/qySQ=")</f>
        <v>#REF!</v>
      </c>
      <c r="AL9" t="e">
        <f>AND(#REF!,"AAAAAH/qySU=")</f>
        <v>#REF!</v>
      </c>
      <c r="AM9" t="e">
        <f>AND(#REF!,"AAAAAH/qySY=")</f>
        <v>#REF!</v>
      </c>
      <c r="AN9" t="e">
        <f>IF(#REF!,"AAAAAH/qySc=",0)</f>
        <v>#REF!</v>
      </c>
      <c r="AO9" t="e">
        <f>AND(#REF!,"AAAAAH/qySg=")</f>
        <v>#REF!</v>
      </c>
      <c r="AP9" t="e">
        <f>AND(#REF!,"AAAAAH/qySk=")</f>
        <v>#REF!</v>
      </c>
      <c r="AQ9" t="e">
        <f>AND(#REF!,"AAAAAH/qySo=")</f>
        <v>#REF!</v>
      </c>
      <c r="AR9" t="e">
        <f>AND(#REF!,"AAAAAH/qySs=")</f>
        <v>#REF!</v>
      </c>
      <c r="AS9" t="e">
        <f>AND(#REF!,"AAAAAH/qySw=")</f>
        <v>#REF!</v>
      </c>
      <c r="AT9" t="e">
        <f>AND(#REF!,"AAAAAH/qyS0=")</f>
        <v>#REF!</v>
      </c>
      <c r="AU9" t="e">
        <f>AND(#REF!,"AAAAAH/qyS4=")</f>
        <v>#REF!</v>
      </c>
      <c r="AV9" t="e">
        <f>AND(#REF!,"AAAAAH/qyS8=")</f>
        <v>#REF!</v>
      </c>
      <c r="AW9" t="e">
        <f>AND(#REF!,"AAAAAH/qyTA=")</f>
        <v>#REF!</v>
      </c>
      <c r="AX9" t="e">
        <f>AND(#REF!,"AAAAAH/qyTE=")</f>
        <v>#REF!</v>
      </c>
      <c r="AY9" t="e">
        <f>AND(#REF!,"AAAAAH/qyTI=")</f>
        <v>#REF!</v>
      </c>
      <c r="AZ9" t="e">
        <f>AND(#REF!,"AAAAAH/qyTM=")</f>
        <v>#REF!</v>
      </c>
      <c r="BA9" t="e">
        <f>AND(#REF!,"AAAAAH/qyTQ=")</f>
        <v>#REF!</v>
      </c>
      <c r="BB9" t="e">
        <f>AND(#REF!,"AAAAAH/qyTU=")</f>
        <v>#REF!</v>
      </c>
      <c r="BC9" t="e">
        <f>AND(#REF!,"AAAAAH/qyTY=")</f>
        <v>#REF!</v>
      </c>
      <c r="BD9" t="e">
        <f>AND(#REF!,"AAAAAH/qyTc=")</f>
        <v>#REF!</v>
      </c>
      <c r="BE9" t="e">
        <f>AND(#REF!,"AAAAAH/qyTg=")</f>
        <v>#REF!</v>
      </c>
      <c r="BF9" t="e">
        <f>AND(#REF!,"AAAAAH/qyTk=")</f>
        <v>#REF!</v>
      </c>
      <c r="BG9" t="e">
        <f>AND(#REF!,"AAAAAH/qyTo=")</f>
        <v>#REF!</v>
      </c>
      <c r="BH9" t="e">
        <f>AND(#REF!,"AAAAAH/qyTs=")</f>
        <v>#REF!</v>
      </c>
      <c r="BI9" t="e">
        <f>AND(#REF!,"AAAAAH/qyTw=")</f>
        <v>#REF!</v>
      </c>
      <c r="BJ9" t="e">
        <f>AND(#REF!,"AAAAAH/qyT0=")</f>
        <v>#REF!</v>
      </c>
      <c r="BK9" t="e">
        <f>IF(#REF!,"AAAAAH/qyT4=",0)</f>
        <v>#REF!</v>
      </c>
      <c r="BL9" t="e">
        <f>AND(#REF!,"AAAAAH/qyT8=")</f>
        <v>#REF!</v>
      </c>
      <c r="BM9" t="e">
        <f>AND(#REF!,"AAAAAH/qyUA=")</f>
        <v>#REF!</v>
      </c>
      <c r="BN9" t="e">
        <f>AND(#REF!,"AAAAAH/qyUE=")</f>
        <v>#REF!</v>
      </c>
      <c r="BO9" t="e">
        <f>AND(#REF!,"AAAAAH/qyUI=")</f>
        <v>#REF!</v>
      </c>
      <c r="BP9" t="e">
        <f>AND(#REF!,"AAAAAH/qyUM=")</f>
        <v>#REF!</v>
      </c>
      <c r="BQ9" t="e">
        <f>AND(#REF!,"AAAAAH/qyUQ=")</f>
        <v>#REF!</v>
      </c>
      <c r="BR9" t="e">
        <f>AND(#REF!,"AAAAAH/qyUU=")</f>
        <v>#REF!</v>
      </c>
      <c r="BS9" t="e">
        <f>AND(#REF!,"AAAAAH/qyUY=")</f>
        <v>#REF!</v>
      </c>
      <c r="BT9" t="e">
        <f>AND(#REF!,"AAAAAH/qyUc=")</f>
        <v>#REF!</v>
      </c>
      <c r="BU9" t="e">
        <f>AND(#REF!,"AAAAAH/qyUg=")</f>
        <v>#REF!</v>
      </c>
      <c r="BV9" t="e">
        <f>AND(#REF!,"AAAAAH/qyUk=")</f>
        <v>#REF!</v>
      </c>
      <c r="BW9" t="e">
        <f>AND(#REF!,"AAAAAH/qyUo=")</f>
        <v>#REF!</v>
      </c>
      <c r="BX9" t="e">
        <f>AND(#REF!,"AAAAAH/qyUs=")</f>
        <v>#REF!</v>
      </c>
      <c r="BY9" t="e">
        <f>AND(#REF!,"AAAAAH/qyUw=")</f>
        <v>#REF!</v>
      </c>
      <c r="BZ9" t="e">
        <f>AND(#REF!,"AAAAAH/qyU0=")</f>
        <v>#REF!</v>
      </c>
      <c r="CA9" t="e">
        <f>AND(#REF!,"AAAAAH/qyU4=")</f>
        <v>#REF!</v>
      </c>
      <c r="CB9" t="e">
        <f>AND(#REF!,"AAAAAH/qyU8=")</f>
        <v>#REF!</v>
      </c>
      <c r="CC9" t="e">
        <f>AND(#REF!,"AAAAAH/qyVA=")</f>
        <v>#REF!</v>
      </c>
      <c r="CD9" t="e">
        <f>AND(#REF!,"AAAAAH/qyVE=")</f>
        <v>#REF!</v>
      </c>
      <c r="CE9" t="e">
        <f>AND(#REF!,"AAAAAH/qyVI=")</f>
        <v>#REF!</v>
      </c>
      <c r="CF9" t="e">
        <f>AND(#REF!,"AAAAAH/qyVM=")</f>
        <v>#REF!</v>
      </c>
      <c r="CG9" t="e">
        <f>AND(#REF!,"AAAAAH/qyVQ=")</f>
        <v>#REF!</v>
      </c>
      <c r="CH9" t="e">
        <f>IF(#REF!,"AAAAAH/qyVU=",0)</f>
        <v>#REF!</v>
      </c>
      <c r="CI9" t="e">
        <f>AND(#REF!,"AAAAAH/qyVY=")</f>
        <v>#REF!</v>
      </c>
      <c r="CJ9" t="e">
        <f>AND(#REF!,"AAAAAH/qyVc=")</f>
        <v>#REF!</v>
      </c>
      <c r="CK9" t="e">
        <f>AND(#REF!,"AAAAAH/qyVg=")</f>
        <v>#REF!</v>
      </c>
      <c r="CL9" t="e">
        <f>AND(#REF!,"AAAAAH/qyVk=")</f>
        <v>#REF!</v>
      </c>
      <c r="CM9" t="e">
        <f>AND(#REF!,"AAAAAH/qyVo=")</f>
        <v>#REF!</v>
      </c>
      <c r="CN9" t="e">
        <f>AND(#REF!,"AAAAAH/qyVs=")</f>
        <v>#REF!</v>
      </c>
      <c r="CO9" t="e">
        <f>AND(#REF!,"AAAAAH/qyVw=")</f>
        <v>#REF!</v>
      </c>
      <c r="CP9" t="e">
        <f>AND(#REF!,"AAAAAH/qyV0=")</f>
        <v>#REF!</v>
      </c>
      <c r="CQ9" t="e">
        <f>AND(#REF!,"AAAAAH/qyV4=")</f>
        <v>#REF!</v>
      </c>
      <c r="CR9" t="e">
        <f>AND(#REF!,"AAAAAH/qyV8=")</f>
        <v>#REF!</v>
      </c>
      <c r="CS9" t="e">
        <f>AND(#REF!,"AAAAAH/qyWA=")</f>
        <v>#REF!</v>
      </c>
      <c r="CT9" t="e">
        <f>AND(#REF!,"AAAAAH/qyWE=")</f>
        <v>#REF!</v>
      </c>
      <c r="CU9" t="e">
        <f>AND(#REF!,"AAAAAH/qyWI=")</f>
        <v>#REF!</v>
      </c>
      <c r="CV9" t="e">
        <f>AND(#REF!,"AAAAAH/qyWM=")</f>
        <v>#REF!</v>
      </c>
      <c r="CW9" t="e">
        <f>AND(#REF!,"AAAAAH/qyWQ=")</f>
        <v>#REF!</v>
      </c>
      <c r="CX9" t="e">
        <f>AND(#REF!,"AAAAAH/qyWU=")</f>
        <v>#REF!</v>
      </c>
      <c r="CY9" t="e">
        <f>AND(#REF!,"AAAAAH/qyWY=")</f>
        <v>#REF!</v>
      </c>
      <c r="CZ9" t="e">
        <f>AND(#REF!,"AAAAAH/qyWc=")</f>
        <v>#REF!</v>
      </c>
      <c r="DA9" t="e">
        <f>AND(#REF!,"AAAAAH/qyWg=")</f>
        <v>#REF!</v>
      </c>
      <c r="DB9" t="e">
        <f>AND(#REF!,"AAAAAH/qyWk=")</f>
        <v>#REF!</v>
      </c>
      <c r="DC9" t="e">
        <f>AND(#REF!,"AAAAAH/qyWo=")</f>
        <v>#REF!</v>
      </c>
      <c r="DD9" t="e">
        <f>AND(#REF!,"AAAAAH/qyWs=")</f>
        <v>#REF!</v>
      </c>
      <c r="DE9" t="e">
        <f>IF(#REF!,"AAAAAH/qyWw=",0)</f>
        <v>#REF!</v>
      </c>
      <c r="DF9" t="e">
        <f>AND(#REF!,"AAAAAH/qyW0=")</f>
        <v>#REF!</v>
      </c>
      <c r="DG9" t="e">
        <f>AND(#REF!,"AAAAAH/qyW4=")</f>
        <v>#REF!</v>
      </c>
      <c r="DH9" t="e">
        <f>AND(#REF!,"AAAAAH/qyW8=")</f>
        <v>#REF!</v>
      </c>
      <c r="DI9" t="e">
        <f>AND(#REF!,"AAAAAH/qyXA=")</f>
        <v>#REF!</v>
      </c>
      <c r="DJ9" t="e">
        <f>AND(#REF!,"AAAAAH/qyXE=")</f>
        <v>#REF!</v>
      </c>
      <c r="DK9" t="e">
        <f>AND(#REF!,"AAAAAH/qyXI=")</f>
        <v>#REF!</v>
      </c>
      <c r="DL9" t="e">
        <f>AND(#REF!,"AAAAAH/qyXM=")</f>
        <v>#REF!</v>
      </c>
      <c r="DM9" t="e">
        <f>AND(#REF!,"AAAAAH/qyXQ=")</f>
        <v>#REF!</v>
      </c>
      <c r="DN9" t="e">
        <f>AND(#REF!,"AAAAAH/qyXU=")</f>
        <v>#REF!</v>
      </c>
      <c r="DO9" t="e">
        <f>AND(#REF!,"AAAAAH/qyXY=")</f>
        <v>#REF!</v>
      </c>
      <c r="DP9" t="e">
        <f>AND(#REF!,"AAAAAH/qyXc=")</f>
        <v>#REF!</v>
      </c>
      <c r="DQ9" t="e">
        <f>AND(#REF!,"AAAAAH/qyXg=")</f>
        <v>#REF!</v>
      </c>
      <c r="DR9" t="e">
        <f>AND(#REF!,"AAAAAH/qyXk=")</f>
        <v>#REF!</v>
      </c>
      <c r="DS9" t="e">
        <f>AND(#REF!,"AAAAAH/qyXo=")</f>
        <v>#REF!</v>
      </c>
      <c r="DT9" t="e">
        <f>AND(#REF!,"AAAAAH/qyXs=")</f>
        <v>#REF!</v>
      </c>
      <c r="DU9" t="e">
        <f>AND(#REF!,"AAAAAH/qyXw=")</f>
        <v>#REF!</v>
      </c>
      <c r="DV9" t="e">
        <f>AND(#REF!,"AAAAAH/qyX0=")</f>
        <v>#REF!</v>
      </c>
      <c r="DW9" t="e">
        <f>AND(#REF!,"AAAAAH/qyX4=")</f>
        <v>#REF!</v>
      </c>
      <c r="DX9" t="e">
        <f>AND(#REF!,"AAAAAH/qyX8=")</f>
        <v>#REF!</v>
      </c>
      <c r="DY9" t="e">
        <f>AND(#REF!,"AAAAAH/qyYA=")</f>
        <v>#REF!</v>
      </c>
      <c r="DZ9" t="e">
        <f>AND(#REF!,"AAAAAH/qyYE=")</f>
        <v>#REF!</v>
      </c>
      <c r="EA9" t="e">
        <f>AND(#REF!,"AAAAAH/qyYI=")</f>
        <v>#REF!</v>
      </c>
      <c r="EB9" t="e">
        <f>IF(#REF!,"AAAAAH/qyYM=",0)</f>
        <v>#REF!</v>
      </c>
      <c r="EC9" t="e">
        <f>AND(#REF!,"AAAAAH/qyYQ=")</f>
        <v>#REF!</v>
      </c>
      <c r="ED9" t="e">
        <f>AND(#REF!,"AAAAAH/qyYU=")</f>
        <v>#REF!</v>
      </c>
      <c r="EE9" t="e">
        <f>AND(#REF!,"AAAAAH/qyYY=")</f>
        <v>#REF!</v>
      </c>
      <c r="EF9" t="e">
        <f>AND(#REF!,"AAAAAH/qyYc=")</f>
        <v>#REF!</v>
      </c>
      <c r="EG9" t="e">
        <f>AND(#REF!,"AAAAAH/qyYg=")</f>
        <v>#REF!</v>
      </c>
      <c r="EH9" t="e">
        <f>AND(#REF!,"AAAAAH/qyYk=")</f>
        <v>#REF!</v>
      </c>
      <c r="EI9" t="e">
        <f>AND(#REF!,"AAAAAH/qyYo=")</f>
        <v>#REF!</v>
      </c>
      <c r="EJ9" t="e">
        <f>AND(#REF!,"AAAAAH/qyYs=")</f>
        <v>#REF!</v>
      </c>
      <c r="EK9" t="e">
        <f>AND(#REF!,"AAAAAH/qyYw=")</f>
        <v>#REF!</v>
      </c>
      <c r="EL9" t="e">
        <f>AND(#REF!,"AAAAAH/qyY0=")</f>
        <v>#REF!</v>
      </c>
      <c r="EM9" t="e">
        <f>AND(#REF!,"AAAAAH/qyY4=")</f>
        <v>#REF!</v>
      </c>
      <c r="EN9" t="e">
        <f>AND(#REF!,"AAAAAH/qyY8=")</f>
        <v>#REF!</v>
      </c>
      <c r="EO9" t="e">
        <f>AND(#REF!,"AAAAAH/qyZA=")</f>
        <v>#REF!</v>
      </c>
      <c r="EP9" t="e">
        <f>AND(#REF!,"AAAAAH/qyZE=")</f>
        <v>#REF!</v>
      </c>
      <c r="EQ9" t="e">
        <f>AND(#REF!,"AAAAAH/qyZI=")</f>
        <v>#REF!</v>
      </c>
      <c r="ER9" t="e">
        <f>AND(#REF!,"AAAAAH/qyZM=")</f>
        <v>#REF!</v>
      </c>
      <c r="ES9" t="e">
        <f>AND(#REF!,"AAAAAH/qyZQ=")</f>
        <v>#REF!</v>
      </c>
      <c r="ET9" t="e">
        <f>AND(#REF!,"AAAAAH/qyZU=")</f>
        <v>#REF!</v>
      </c>
      <c r="EU9" t="e">
        <f>AND(#REF!,"AAAAAH/qyZY=")</f>
        <v>#REF!</v>
      </c>
      <c r="EV9" t="e">
        <f>AND(#REF!,"AAAAAH/qyZc=")</f>
        <v>#REF!</v>
      </c>
      <c r="EW9" t="e">
        <f>AND(#REF!,"AAAAAH/qyZg=")</f>
        <v>#REF!</v>
      </c>
      <c r="EX9" t="e">
        <f>AND(#REF!,"AAAAAH/qyZk=")</f>
        <v>#REF!</v>
      </c>
      <c r="EY9" t="e">
        <f>IF(#REF!,"AAAAAH/qyZo=",0)</f>
        <v>#REF!</v>
      </c>
      <c r="EZ9" t="e">
        <f>AND(#REF!,"AAAAAH/qyZs=")</f>
        <v>#REF!</v>
      </c>
      <c r="FA9" t="e">
        <f>AND(#REF!,"AAAAAH/qyZw=")</f>
        <v>#REF!</v>
      </c>
      <c r="FB9" t="e">
        <f>AND(#REF!,"AAAAAH/qyZ0=")</f>
        <v>#REF!</v>
      </c>
      <c r="FC9" t="e">
        <f>AND(#REF!,"AAAAAH/qyZ4=")</f>
        <v>#REF!</v>
      </c>
      <c r="FD9" t="e">
        <f>AND(#REF!,"AAAAAH/qyZ8=")</f>
        <v>#REF!</v>
      </c>
      <c r="FE9" t="e">
        <f>AND(#REF!,"AAAAAH/qyaA=")</f>
        <v>#REF!</v>
      </c>
      <c r="FF9" t="e">
        <f>AND(#REF!,"AAAAAH/qyaE=")</f>
        <v>#REF!</v>
      </c>
      <c r="FG9" t="e">
        <f>AND(#REF!,"AAAAAH/qyaI=")</f>
        <v>#REF!</v>
      </c>
      <c r="FH9" t="e">
        <f>AND(#REF!,"AAAAAH/qyaM=")</f>
        <v>#REF!</v>
      </c>
      <c r="FI9" t="e">
        <f>AND(#REF!,"AAAAAH/qyaQ=")</f>
        <v>#REF!</v>
      </c>
      <c r="FJ9" t="e">
        <f>AND(#REF!,"AAAAAH/qyaU=")</f>
        <v>#REF!</v>
      </c>
      <c r="FK9" t="e">
        <f>AND(#REF!,"AAAAAH/qyaY=")</f>
        <v>#REF!</v>
      </c>
      <c r="FL9" t="e">
        <f>AND(#REF!,"AAAAAH/qyac=")</f>
        <v>#REF!</v>
      </c>
      <c r="FM9" t="e">
        <f>AND(#REF!,"AAAAAH/qyag=")</f>
        <v>#REF!</v>
      </c>
      <c r="FN9" t="e">
        <f>AND(#REF!,"AAAAAH/qyak=")</f>
        <v>#REF!</v>
      </c>
      <c r="FO9" t="e">
        <f>AND(#REF!,"AAAAAH/qyao=")</f>
        <v>#REF!</v>
      </c>
      <c r="FP9" t="e">
        <f>AND(#REF!,"AAAAAH/qyas=")</f>
        <v>#REF!</v>
      </c>
      <c r="FQ9" t="e">
        <f>AND(#REF!,"AAAAAH/qyaw=")</f>
        <v>#REF!</v>
      </c>
      <c r="FR9" t="e">
        <f>AND(#REF!,"AAAAAH/qya0=")</f>
        <v>#REF!</v>
      </c>
      <c r="FS9" t="e">
        <f>AND(#REF!,"AAAAAH/qya4=")</f>
        <v>#REF!</v>
      </c>
      <c r="FT9" t="e">
        <f>AND(#REF!,"AAAAAH/qya8=")</f>
        <v>#REF!</v>
      </c>
      <c r="FU9" t="e">
        <f>AND(#REF!,"AAAAAH/qybA=")</f>
        <v>#REF!</v>
      </c>
      <c r="FV9" t="e">
        <f>IF(#REF!,"AAAAAH/qybE=",0)</f>
        <v>#REF!</v>
      </c>
      <c r="FW9" t="e">
        <f>AND(#REF!,"AAAAAH/qybI=")</f>
        <v>#REF!</v>
      </c>
      <c r="FX9" t="e">
        <f>AND(#REF!,"AAAAAH/qybM=")</f>
        <v>#REF!</v>
      </c>
      <c r="FY9" t="e">
        <f>AND(#REF!,"AAAAAH/qybQ=")</f>
        <v>#REF!</v>
      </c>
      <c r="FZ9" t="e">
        <f>AND(#REF!,"AAAAAH/qybU=")</f>
        <v>#REF!</v>
      </c>
      <c r="GA9" t="e">
        <f>AND(#REF!,"AAAAAH/qybY=")</f>
        <v>#REF!</v>
      </c>
      <c r="GB9" t="e">
        <f>AND(#REF!,"AAAAAH/qybc=")</f>
        <v>#REF!</v>
      </c>
      <c r="GC9" t="e">
        <f>AND(#REF!,"AAAAAH/qybg=")</f>
        <v>#REF!</v>
      </c>
      <c r="GD9" t="e">
        <f>AND(#REF!,"AAAAAH/qybk=")</f>
        <v>#REF!</v>
      </c>
      <c r="GE9" t="e">
        <f>AND(#REF!,"AAAAAH/qybo=")</f>
        <v>#REF!</v>
      </c>
      <c r="GF9" t="e">
        <f>AND(#REF!,"AAAAAH/qybs=")</f>
        <v>#REF!</v>
      </c>
      <c r="GG9" t="e">
        <f>AND(#REF!,"AAAAAH/qybw=")</f>
        <v>#REF!</v>
      </c>
      <c r="GH9" t="e">
        <f>AND(#REF!,"AAAAAH/qyb0=")</f>
        <v>#REF!</v>
      </c>
      <c r="GI9" t="e">
        <f>AND(#REF!,"AAAAAH/qyb4=")</f>
        <v>#REF!</v>
      </c>
      <c r="GJ9" t="e">
        <f>AND(#REF!,"AAAAAH/qyb8=")</f>
        <v>#REF!</v>
      </c>
      <c r="GK9" t="e">
        <f>AND(#REF!,"AAAAAH/qycA=")</f>
        <v>#REF!</v>
      </c>
      <c r="GL9" t="e">
        <f>AND(#REF!,"AAAAAH/qycE=")</f>
        <v>#REF!</v>
      </c>
      <c r="GM9" t="e">
        <f>AND(#REF!,"AAAAAH/qycI=")</f>
        <v>#REF!</v>
      </c>
      <c r="GN9" t="e">
        <f>AND(#REF!,"AAAAAH/qycM=")</f>
        <v>#REF!</v>
      </c>
      <c r="GO9" t="e">
        <f>AND(#REF!,"AAAAAH/qycQ=")</f>
        <v>#REF!</v>
      </c>
      <c r="GP9" t="e">
        <f>AND(#REF!,"AAAAAH/qycU=")</f>
        <v>#REF!</v>
      </c>
      <c r="GQ9" t="e">
        <f>AND(#REF!,"AAAAAH/qycY=")</f>
        <v>#REF!</v>
      </c>
      <c r="GR9" t="e">
        <f>AND(#REF!,"AAAAAH/qycc=")</f>
        <v>#REF!</v>
      </c>
      <c r="GS9" t="e">
        <f>IF(#REF!,"AAAAAH/qycg=",0)</f>
        <v>#REF!</v>
      </c>
      <c r="GT9" t="e">
        <f>AND(#REF!,"AAAAAH/qyck=")</f>
        <v>#REF!</v>
      </c>
      <c r="GU9" t="e">
        <f>AND(#REF!,"AAAAAH/qyco=")</f>
        <v>#REF!</v>
      </c>
      <c r="GV9" t="e">
        <f>AND(#REF!,"AAAAAH/qycs=")</f>
        <v>#REF!</v>
      </c>
      <c r="GW9" t="e">
        <f>AND(#REF!,"AAAAAH/qycw=")</f>
        <v>#REF!</v>
      </c>
      <c r="GX9" t="e">
        <f>AND(#REF!,"AAAAAH/qyc0=")</f>
        <v>#REF!</v>
      </c>
      <c r="GY9" t="e">
        <f>AND(#REF!,"AAAAAH/qyc4=")</f>
        <v>#REF!</v>
      </c>
      <c r="GZ9" t="e">
        <f>AND(#REF!,"AAAAAH/qyc8=")</f>
        <v>#REF!</v>
      </c>
      <c r="HA9" t="e">
        <f>AND(#REF!,"AAAAAH/qydA=")</f>
        <v>#REF!</v>
      </c>
      <c r="HB9" t="e">
        <f>AND(#REF!,"AAAAAH/qydE=")</f>
        <v>#REF!</v>
      </c>
      <c r="HC9" t="e">
        <f>AND(#REF!,"AAAAAH/qydI=")</f>
        <v>#REF!</v>
      </c>
      <c r="HD9" t="e">
        <f>AND(#REF!,"AAAAAH/qydM=")</f>
        <v>#REF!</v>
      </c>
      <c r="HE9" t="e">
        <f>AND(#REF!,"AAAAAH/qydQ=")</f>
        <v>#REF!</v>
      </c>
      <c r="HF9" t="e">
        <f>AND(#REF!,"AAAAAH/qydU=")</f>
        <v>#REF!</v>
      </c>
      <c r="HG9" t="e">
        <f>AND(#REF!,"AAAAAH/qydY=")</f>
        <v>#REF!</v>
      </c>
      <c r="HH9" t="e">
        <f>AND(#REF!,"AAAAAH/qydc=")</f>
        <v>#REF!</v>
      </c>
      <c r="HI9" t="e">
        <f>AND(#REF!,"AAAAAH/qydg=")</f>
        <v>#REF!</v>
      </c>
      <c r="HJ9" t="e">
        <f>AND(#REF!,"AAAAAH/qydk=")</f>
        <v>#REF!</v>
      </c>
      <c r="HK9" t="e">
        <f>AND(#REF!,"AAAAAH/qydo=")</f>
        <v>#REF!</v>
      </c>
      <c r="HL9" t="e">
        <f>AND(#REF!,"AAAAAH/qyds=")</f>
        <v>#REF!</v>
      </c>
      <c r="HM9" t="e">
        <f>AND(#REF!,"AAAAAH/qydw=")</f>
        <v>#REF!</v>
      </c>
      <c r="HN9" t="e">
        <f>AND(#REF!,"AAAAAH/qyd0=")</f>
        <v>#REF!</v>
      </c>
      <c r="HO9" t="e">
        <f>AND(#REF!,"AAAAAH/qyd4=")</f>
        <v>#REF!</v>
      </c>
      <c r="HP9" t="e">
        <f>IF(#REF!,"AAAAAH/qyd8=",0)</f>
        <v>#REF!</v>
      </c>
      <c r="HQ9" t="e">
        <f>AND(#REF!,"AAAAAH/qyeA=")</f>
        <v>#REF!</v>
      </c>
      <c r="HR9" t="e">
        <f>AND(#REF!,"AAAAAH/qyeE=")</f>
        <v>#REF!</v>
      </c>
      <c r="HS9" t="e">
        <f>AND(#REF!,"AAAAAH/qyeI=")</f>
        <v>#REF!</v>
      </c>
      <c r="HT9" t="e">
        <f>AND(#REF!,"AAAAAH/qyeM=")</f>
        <v>#REF!</v>
      </c>
      <c r="HU9" t="e">
        <f>AND(#REF!,"AAAAAH/qyeQ=")</f>
        <v>#REF!</v>
      </c>
      <c r="HV9" t="e">
        <f>AND(#REF!,"AAAAAH/qyeU=")</f>
        <v>#REF!</v>
      </c>
      <c r="HW9" t="e">
        <f>AND(#REF!,"AAAAAH/qyeY=")</f>
        <v>#REF!</v>
      </c>
      <c r="HX9" t="e">
        <f>AND(#REF!,"AAAAAH/qyec=")</f>
        <v>#REF!</v>
      </c>
      <c r="HY9" t="e">
        <f>AND(#REF!,"AAAAAH/qyeg=")</f>
        <v>#REF!</v>
      </c>
      <c r="HZ9" t="e">
        <f>AND(#REF!,"AAAAAH/qyek=")</f>
        <v>#REF!</v>
      </c>
      <c r="IA9" t="e">
        <f>AND(#REF!,"AAAAAH/qyeo=")</f>
        <v>#REF!</v>
      </c>
      <c r="IB9" t="e">
        <f>AND(#REF!,"AAAAAH/qyes=")</f>
        <v>#REF!</v>
      </c>
      <c r="IC9" t="e">
        <f>AND(#REF!,"AAAAAH/qyew=")</f>
        <v>#REF!</v>
      </c>
      <c r="ID9" t="e">
        <f>AND(#REF!,"AAAAAH/qye0=")</f>
        <v>#REF!</v>
      </c>
      <c r="IE9" t="e">
        <f>AND(#REF!,"AAAAAH/qye4=")</f>
        <v>#REF!</v>
      </c>
      <c r="IF9" t="e">
        <f>AND(#REF!,"AAAAAH/qye8=")</f>
        <v>#REF!</v>
      </c>
      <c r="IG9" t="e">
        <f>AND(#REF!,"AAAAAH/qyfA=")</f>
        <v>#REF!</v>
      </c>
      <c r="IH9" t="e">
        <f>AND(#REF!,"AAAAAH/qyfE=")</f>
        <v>#REF!</v>
      </c>
      <c r="II9" t="e">
        <f>AND(#REF!,"AAAAAH/qyfI=")</f>
        <v>#REF!</v>
      </c>
      <c r="IJ9" t="e">
        <f>AND(#REF!,"AAAAAH/qyfM=")</f>
        <v>#REF!</v>
      </c>
      <c r="IK9" t="e">
        <f>AND(#REF!,"AAAAAH/qyfQ=")</f>
        <v>#REF!</v>
      </c>
      <c r="IL9" t="e">
        <f>AND(#REF!,"AAAAAH/qyfU=")</f>
        <v>#REF!</v>
      </c>
      <c r="IM9" t="e">
        <f>IF(#REF!,"AAAAAH/qyfY=",0)</f>
        <v>#REF!</v>
      </c>
      <c r="IN9" t="e">
        <f>AND(#REF!,"AAAAAH/qyfc=")</f>
        <v>#REF!</v>
      </c>
      <c r="IO9" t="e">
        <f>AND(#REF!,"AAAAAH/qyfg=")</f>
        <v>#REF!</v>
      </c>
      <c r="IP9" t="e">
        <f>AND(#REF!,"AAAAAH/qyfk=")</f>
        <v>#REF!</v>
      </c>
      <c r="IQ9" t="e">
        <f>AND(#REF!,"AAAAAH/qyfo=")</f>
        <v>#REF!</v>
      </c>
      <c r="IR9" t="e">
        <f>AND(#REF!,"AAAAAH/qyfs=")</f>
        <v>#REF!</v>
      </c>
      <c r="IS9" t="e">
        <f>AND(#REF!,"AAAAAH/qyfw=")</f>
        <v>#REF!</v>
      </c>
      <c r="IT9" t="e">
        <f>AND(#REF!,"AAAAAH/qyf0=")</f>
        <v>#REF!</v>
      </c>
      <c r="IU9" t="e">
        <f>AND(#REF!,"AAAAAH/qyf4=")</f>
        <v>#REF!</v>
      </c>
      <c r="IV9" t="e">
        <f>AND(#REF!,"AAAAAH/qyf8=")</f>
        <v>#REF!</v>
      </c>
    </row>
    <row r="10" spans="1:256">
      <c r="A10" t="e">
        <f>AND(#REF!,"AAAAADGncwA=")</f>
        <v>#REF!</v>
      </c>
      <c r="B10" t="e">
        <f>AND(#REF!,"AAAAADGncwE=")</f>
        <v>#REF!</v>
      </c>
      <c r="C10" t="e">
        <f>AND(#REF!,"AAAAADGncwI=")</f>
        <v>#REF!</v>
      </c>
      <c r="D10" t="e">
        <f>AND(#REF!,"AAAAADGncwM=")</f>
        <v>#REF!</v>
      </c>
      <c r="E10" t="e">
        <f>AND(#REF!,"AAAAADGncwQ=")</f>
        <v>#REF!</v>
      </c>
      <c r="F10" t="e">
        <f>AND(#REF!,"AAAAADGncwU=")</f>
        <v>#REF!</v>
      </c>
      <c r="G10" t="e">
        <f>AND(#REF!,"AAAAADGncwY=")</f>
        <v>#REF!</v>
      </c>
      <c r="H10" t="e">
        <f>AND(#REF!,"AAAAADGncwc=")</f>
        <v>#REF!</v>
      </c>
      <c r="I10" t="e">
        <f>AND(#REF!,"AAAAADGncwg=")</f>
        <v>#REF!</v>
      </c>
      <c r="J10" t="e">
        <f>AND(#REF!,"AAAAADGncwk=")</f>
        <v>#REF!</v>
      </c>
      <c r="K10" t="e">
        <f>AND(#REF!,"AAAAADGncwo=")</f>
        <v>#REF!</v>
      </c>
      <c r="L10" t="e">
        <f>AND(#REF!,"AAAAADGncws=")</f>
        <v>#REF!</v>
      </c>
      <c r="M10" t="e">
        <f>AND(#REF!,"AAAAADGncww=")</f>
        <v>#REF!</v>
      </c>
      <c r="N10" t="e">
        <f>IF(#REF!,"AAAAADGncw0=",0)</f>
        <v>#REF!</v>
      </c>
      <c r="O10" t="e">
        <f>AND(#REF!,"AAAAADGncw4=")</f>
        <v>#REF!</v>
      </c>
      <c r="P10" t="e">
        <f>AND(#REF!,"AAAAADGncw8=")</f>
        <v>#REF!</v>
      </c>
      <c r="Q10" t="e">
        <f>AND(#REF!,"AAAAADGncxA=")</f>
        <v>#REF!</v>
      </c>
      <c r="R10" t="e">
        <f>AND(#REF!,"AAAAADGncxE=")</f>
        <v>#REF!</v>
      </c>
      <c r="S10" t="e">
        <f>AND(#REF!,"AAAAADGncxI=")</f>
        <v>#REF!</v>
      </c>
      <c r="T10" t="e">
        <f>AND(#REF!,"AAAAADGncxM=")</f>
        <v>#REF!</v>
      </c>
      <c r="U10" t="e">
        <f>AND(#REF!,"AAAAADGncxQ=")</f>
        <v>#REF!</v>
      </c>
      <c r="V10" t="e">
        <f>AND(#REF!,"AAAAADGncxU=")</f>
        <v>#REF!</v>
      </c>
      <c r="W10" t="e">
        <f>AND(#REF!,"AAAAADGncxY=")</f>
        <v>#REF!</v>
      </c>
      <c r="X10" t="e">
        <f>AND(#REF!,"AAAAADGncxc=")</f>
        <v>#REF!</v>
      </c>
      <c r="Y10" t="e">
        <f>AND(#REF!,"AAAAADGncxg=")</f>
        <v>#REF!</v>
      </c>
      <c r="Z10" t="e">
        <f>AND(#REF!,"AAAAADGncxk=")</f>
        <v>#REF!</v>
      </c>
      <c r="AA10" t="e">
        <f>AND(#REF!,"AAAAADGncxo=")</f>
        <v>#REF!</v>
      </c>
      <c r="AB10" t="e">
        <f>AND(#REF!,"AAAAADGncxs=")</f>
        <v>#REF!</v>
      </c>
      <c r="AC10" t="e">
        <f>AND(#REF!,"AAAAADGncxw=")</f>
        <v>#REF!</v>
      </c>
      <c r="AD10" t="e">
        <f>AND(#REF!,"AAAAADGncx0=")</f>
        <v>#REF!</v>
      </c>
      <c r="AE10" t="e">
        <f>AND(#REF!,"AAAAADGncx4=")</f>
        <v>#REF!</v>
      </c>
      <c r="AF10" t="e">
        <f>AND(#REF!,"AAAAADGncx8=")</f>
        <v>#REF!</v>
      </c>
      <c r="AG10" t="e">
        <f>AND(#REF!,"AAAAADGncyA=")</f>
        <v>#REF!</v>
      </c>
      <c r="AH10" t="e">
        <f>IF(#REF!,"AAAAADGncyE=",0)</f>
        <v>#REF!</v>
      </c>
      <c r="AI10" t="e">
        <f>AND(#REF!,"AAAAADGncyI=")</f>
        <v>#REF!</v>
      </c>
      <c r="AJ10" t="e">
        <f>AND(#REF!,"AAAAADGncyM=")</f>
        <v>#REF!</v>
      </c>
      <c r="AK10" t="e">
        <f>AND(#REF!,"AAAAADGncyQ=")</f>
        <v>#REF!</v>
      </c>
      <c r="AL10" t="e">
        <f>AND(#REF!,"AAAAADGncyU=")</f>
        <v>#REF!</v>
      </c>
      <c r="AM10" t="e">
        <f>AND(#REF!,"AAAAADGncyY=")</f>
        <v>#REF!</v>
      </c>
      <c r="AN10" t="e">
        <f>AND(#REF!,"AAAAADGncyc=")</f>
        <v>#REF!</v>
      </c>
      <c r="AO10" t="e">
        <f>AND(#REF!,"AAAAADGncyg=")</f>
        <v>#REF!</v>
      </c>
      <c r="AP10" t="e">
        <f>AND(#REF!,"AAAAADGncyk=")</f>
        <v>#REF!</v>
      </c>
      <c r="AQ10" t="e">
        <f>AND(#REF!,"AAAAADGncyo=")</f>
        <v>#REF!</v>
      </c>
      <c r="AR10" t="e">
        <f>AND(#REF!,"AAAAADGncys=")</f>
        <v>#REF!</v>
      </c>
      <c r="AS10" t="e">
        <f>AND(#REF!,"AAAAADGncyw=")</f>
        <v>#REF!</v>
      </c>
      <c r="AT10" t="e">
        <f>AND(#REF!,"AAAAADGncy0=")</f>
        <v>#REF!</v>
      </c>
      <c r="AU10" t="e">
        <f>AND(#REF!,"AAAAADGncy4=")</f>
        <v>#REF!</v>
      </c>
      <c r="AV10" t="e">
        <f>AND(#REF!,"AAAAADGncy8=")</f>
        <v>#REF!</v>
      </c>
      <c r="AW10" t="e">
        <f>AND(#REF!,"AAAAADGnczA=")</f>
        <v>#REF!</v>
      </c>
      <c r="AX10" t="e">
        <f>AND(#REF!,"AAAAADGnczE=")</f>
        <v>#REF!</v>
      </c>
      <c r="AY10" t="e">
        <f>AND(#REF!,"AAAAADGnczI=")</f>
        <v>#REF!</v>
      </c>
      <c r="AZ10" t="e">
        <f>AND(#REF!,"AAAAADGnczM=")</f>
        <v>#REF!</v>
      </c>
      <c r="BA10" t="e">
        <f>AND(#REF!,"AAAAADGnczQ=")</f>
        <v>#REF!</v>
      </c>
      <c r="BB10" t="e">
        <f>IF(#REF!,"AAAAADGnczU=",0)</f>
        <v>#REF!</v>
      </c>
      <c r="BC10" t="e">
        <f>IF(#REF!,"AAAAADGnczY=",0)</f>
        <v>#REF!</v>
      </c>
      <c r="BD10" t="e">
        <f>IF(#REF!,"AAAAADGnczc=",0)</f>
        <v>#REF!</v>
      </c>
      <c r="BE10" t="e">
        <f>IF(#REF!,"AAAAADGnczg=",0)</f>
        <v>#REF!</v>
      </c>
      <c r="BF10" t="e">
        <f>IF(#REF!,"AAAAADGnczk=",0)</f>
        <v>#REF!</v>
      </c>
      <c r="BG10" t="e">
        <f>IF(#REF!,"AAAAADGnczo=",0)</f>
        <v>#REF!</v>
      </c>
      <c r="BH10" t="e">
        <f>IF(#REF!,"AAAAADGnczs=",0)</f>
        <v>#REF!</v>
      </c>
      <c r="BI10" t="e">
        <f>IF(#REF!,"AAAAADGnczw=",0)</f>
        <v>#REF!</v>
      </c>
      <c r="BJ10" t="e">
        <f>IF(#REF!,"AAAAADGncz0=",0)</f>
        <v>#REF!</v>
      </c>
      <c r="BK10" t="e">
        <f>IF(#REF!,"AAAAADGncz4=",0)</f>
        <v>#REF!</v>
      </c>
      <c r="BL10" t="e">
        <f>IF(#REF!,"AAAAADGncz8=",0)</f>
        <v>#REF!</v>
      </c>
      <c r="BM10" t="e">
        <f>IF(#REF!,"AAAAADGnc0A=",0)</f>
        <v>#REF!</v>
      </c>
      <c r="BN10" t="e">
        <f>IF(#REF!,"AAAAADGnc0E=",0)</f>
        <v>#REF!</v>
      </c>
      <c r="BO10" t="e">
        <f>IF(#REF!,"AAAAADGnc0I=",0)</f>
        <v>#REF!</v>
      </c>
      <c r="BP10" t="e">
        <f>IF(#REF!,"AAAAADGnc0M=",0)</f>
        <v>#REF!</v>
      </c>
      <c r="BQ10" t="e">
        <f>IF(#REF!,"AAAAADGnc0Q=",0)</f>
        <v>#REF!</v>
      </c>
      <c r="BR10" t="e">
        <f>IF(#REF!,"AAAAADGnc0U=",0)</f>
        <v>#REF!</v>
      </c>
      <c r="BS10" t="e">
        <f>IF(#REF!,"AAAAADGnc0Y=",0)</f>
        <v>#REF!</v>
      </c>
      <c r="BT10" t="e">
        <f>IF(#REF!,"AAAAADGnc0c=",0)</f>
        <v>#REF!</v>
      </c>
      <c r="BU10" t="e">
        <f>IF(#REF!,"AAAAADGnc0g=",0)</f>
        <v>#REF!</v>
      </c>
      <c r="BV10" t="e">
        <f>IF(#REF!,"AAAAADGnc0k=",0)</f>
        <v>#REF!</v>
      </c>
      <c r="BW10" t="e">
        <f>IF(#REF!,"AAAAADGnc0o=",0)</f>
        <v>#REF!</v>
      </c>
      <c r="BX10" t="e">
        <f>IF(#REF!,"AAAAADGnc0s=",0)</f>
        <v>#REF!</v>
      </c>
      <c r="BY10" t="e">
        <f>AND(#REF!,"AAAAADGnc0w=")</f>
        <v>#REF!</v>
      </c>
      <c r="BZ10" t="e">
        <f>AND(#REF!,"AAAAADGnc00=")</f>
        <v>#REF!</v>
      </c>
      <c r="CA10" t="e">
        <f>AND(#REF!,"AAAAADGnc04=")</f>
        <v>#REF!</v>
      </c>
      <c r="CB10" t="e">
        <f>AND(#REF!,"AAAAADGnc08=")</f>
        <v>#REF!</v>
      </c>
      <c r="CC10" t="e">
        <f>AND(#REF!,"AAAAADGnc1A=")</f>
        <v>#REF!</v>
      </c>
      <c r="CD10" t="e">
        <f>AND(#REF!,"AAAAADGnc1E=")</f>
        <v>#REF!</v>
      </c>
      <c r="CE10" t="e">
        <f>AND(#REF!,"AAAAADGnc1I=")</f>
        <v>#REF!</v>
      </c>
      <c r="CF10" t="e">
        <f>AND(#REF!,"AAAAADGnc1M=")</f>
        <v>#REF!</v>
      </c>
      <c r="CG10" t="e">
        <f>AND(#REF!,"AAAAADGnc1Q=")</f>
        <v>#REF!</v>
      </c>
      <c r="CH10" t="e">
        <f>AND(#REF!,"AAAAADGnc1U=")</f>
        <v>#REF!</v>
      </c>
      <c r="CI10" t="e">
        <f>AND(#REF!,"AAAAADGnc1Y=")</f>
        <v>#REF!</v>
      </c>
      <c r="CJ10" t="e">
        <f>AND(#REF!,"AAAAADGnc1c=")</f>
        <v>#REF!</v>
      </c>
      <c r="CK10" t="e">
        <f>AND(#REF!,"AAAAADGnc1g=")</f>
        <v>#REF!</v>
      </c>
      <c r="CL10" t="e">
        <f>AND(#REF!,"AAAAADGnc1k=")</f>
        <v>#REF!</v>
      </c>
      <c r="CM10" t="e">
        <f>AND(#REF!,"AAAAADGnc1o=")</f>
        <v>#REF!</v>
      </c>
      <c r="CN10" t="e">
        <f>AND(#REF!,"AAAAADGnc1s=")</f>
        <v>#REF!</v>
      </c>
      <c r="CO10" t="e">
        <f>AND(#REF!,"AAAAADGnc1w=")</f>
        <v>#REF!</v>
      </c>
      <c r="CP10" t="e">
        <f>AND(#REF!,"AAAAADGnc10=")</f>
        <v>#REF!</v>
      </c>
      <c r="CQ10" t="e">
        <f>AND(#REF!,"AAAAADGnc14=")</f>
        <v>#REF!</v>
      </c>
      <c r="CR10" t="e">
        <f>AND(#REF!,"AAAAADGnc18=")</f>
        <v>#REF!</v>
      </c>
      <c r="CS10" t="e">
        <f>AND(#REF!,"AAAAADGnc2A=")</f>
        <v>#REF!</v>
      </c>
      <c r="CT10" t="e">
        <f>AND(#REF!,"AAAAADGnc2E=")</f>
        <v>#REF!</v>
      </c>
      <c r="CU10" t="e">
        <f>IF(#REF!,"AAAAADGnc2I=",0)</f>
        <v>#REF!</v>
      </c>
      <c r="CV10" t="e">
        <f>AND(#REF!,"AAAAADGnc2M=")</f>
        <v>#REF!</v>
      </c>
      <c r="CW10" t="e">
        <f>AND(#REF!,"AAAAADGnc2Q=")</f>
        <v>#REF!</v>
      </c>
      <c r="CX10" t="e">
        <f>AND(#REF!,"AAAAADGnc2U=")</f>
        <v>#REF!</v>
      </c>
      <c r="CY10" t="e">
        <f>AND(#REF!,"AAAAADGnc2Y=")</f>
        <v>#REF!</v>
      </c>
      <c r="CZ10" t="e">
        <f>AND(#REF!,"AAAAADGnc2c=")</f>
        <v>#REF!</v>
      </c>
      <c r="DA10" t="e">
        <f>AND(#REF!,"AAAAADGnc2g=")</f>
        <v>#REF!</v>
      </c>
      <c r="DB10" t="e">
        <f>AND(#REF!,"AAAAADGnc2k=")</f>
        <v>#REF!</v>
      </c>
      <c r="DC10" t="e">
        <f>AND(#REF!,"AAAAADGnc2o=")</f>
        <v>#REF!</v>
      </c>
      <c r="DD10" t="e">
        <f>AND(#REF!,"AAAAADGnc2s=")</f>
        <v>#REF!</v>
      </c>
      <c r="DE10" t="e">
        <f>AND(#REF!,"AAAAADGnc2w=")</f>
        <v>#REF!</v>
      </c>
      <c r="DF10" t="e">
        <f>AND(#REF!,"AAAAADGnc20=")</f>
        <v>#REF!</v>
      </c>
      <c r="DG10" t="e">
        <f>AND(#REF!,"AAAAADGnc24=")</f>
        <v>#REF!</v>
      </c>
      <c r="DH10" t="e">
        <f>AND(#REF!,"AAAAADGnc28=")</f>
        <v>#REF!</v>
      </c>
      <c r="DI10" t="e">
        <f>AND(#REF!,"AAAAADGnc3A=")</f>
        <v>#REF!</v>
      </c>
      <c r="DJ10" t="e">
        <f>AND(#REF!,"AAAAADGnc3E=")</f>
        <v>#REF!</v>
      </c>
      <c r="DK10" t="e">
        <f>AND(#REF!,"AAAAADGnc3I=")</f>
        <v>#REF!</v>
      </c>
      <c r="DL10" t="e">
        <f>AND(#REF!,"AAAAADGnc3M=")</f>
        <v>#REF!</v>
      </c>
      <c r="DM10" t="e">
        <f>AND(#REF!,"AAAAADGnc3Q=")</f>
        <v>#REF!</v>
      </c>
      <c r="DN10" t="e">
        <f>AND(#REF!,"AAAAADGnc3U=")</f>
        <v>#REF!</v>
      </c>
      <c r="DO10" t="e">
        <f>AND(#REF!,"AAAAADGnc3Y=")</f>
        <v>#REF!</v>
      </c>
      <c r="DP10" t="e">
        <f>AND(#REF!,"AAAAADGnc3c=")</f>
        <v>#REF!</v>
      </c>
      <c r="DQ10" t="e">
        <f>AND(#REF!,"AAAAADGnc3g=")</f>
        <v>#REF!</v>
      </c>
      <c r="DR10" t="e">
        <f>IF(#REF!,"AAAAADGnc3k=",0)</f>
        <v>#REF!</v>
      </c>
      <c r="DS10" t="e">
        <f>AND(#REF!,"AAAAADGnc3o=")</f>
        <v>#REF!</v>
      </c>
      <c r="DT10" t="e">
        <f>AND(#REF!,"AAAAADGnc3s=")</f>
        <v>#REF!</v>
      </c>
      <c r="DU10" t="e">
        <f>AND(#REF!,"AAAAADGnc3w=")</f>
        <v>#REF!</v>
      </c>
      <c r="DV10" t="e">
        <f>AND(#REF!,"AAAAADGnc30=")</f>
        <v>#REF!</v>
      </c>
      <c r="DW10" t="e">
        <f>AND(#REF!,"AAAAADGnc34=")</f>
        <v>#REF!</v>
      </c>
      <c r="DX10" t="e">
        <f>AND(#REF!,"AAAAADGnc38=")</f>
        <v>#REF!</v>
      </c>
      <c r="DY10" t="e">
        <f>AND(#REF!,"AAAAADGnc4A=")</f>
        <v>#REF!</v>
      </c>
      <c r="DZ10" t="e">
        <f>AND(#REF!,"AAAAADGnc4E=")</f>
        <v>#REF!</v>
      </c>
      <c r="EA10" t="e">
        <f>AND(#REF!,"AAAAADGnc4I=")</f>
        <v>#REF!</v>
      </c>
      <c r="EB10" t="e">
        <f>AND(#REF!,"AAAAADGnc4M=")</f>
        <v>#REF!</v>
      </c>
      <c r="EC10" t="e">
        <f>AND(#REF!,"AAAAADGnc4Q=")</f>
        <v>#REF!</v>
      </c>
      <c r="ED10" t="e">
        <f>AND(#REF!,"AAAAADGnc4U=")</f>
        <v>#REF!</v>
      </c>
      <c r="EE10" t="e">
        <f>AND(#REF!,"AAAAADGnc4Y=")</f>
        <v>#REF!</v>
      </c>
      <c r="EF10" t="e">
        <f>AND(#REF!,"AAAAADGnc4c=")</f>
        <v>#REF!</v>
      </c>
      <c r="EG10" t="e">
        <f>AND(#REF!,"AAAAADGnc4g=")</f>
        <v>#REF!</v>
      </c>
      <c r="EH10" t="e">
        <f>AND(#REF!,"AAAAADGnc4k=")</f>
        <v>#REF!</v>
      </c>
      <c r="EI10" t="e">
        <f>AND(#REF!,"AAAAADGnc4o=")</f>
        <v>#REF!</v>
      </c>
      <c r="EJ10" t="e">
        <f>AND(#REF!,"AAAAADGnc4s=")</f>
        <v>#REF!</v>
      </c>
      <c r="EK10" t="e">
        <f>AND(#REF!,"AAAAADGnc4w=")</f>
        <v>#REF!</v>
      </c>
      <c r="EL10" t="e">
        <f>AND(#REF!,"AAAAADGnc40=")</f>
        <v>#REF!</v>
      </c>
      <c r="EM10" t="e">
        <f>AND(#REF!,"AAAAADGnc44=")</f>
        <v>#REF!</v>
      </c>
      <c r="EN10" t="e">
        <f>AND(#REF!,"AAAAADGnc48=")</f>
        <v>#REF!</v>
      </c>
      <c r="EO10" t="e">
        <f>IF(#REF!,"AAAAADGnc5A=",0)</f>
        <v>#REF!</v>
      </c>
      <c r="EP10" t="e">
        <f>AND(#REF!,"AAAAADGnc5E=")</f>
        <v>#REF!</v>
      </c>
      <c r="EQ10" t="e">
        <f>AND(#REF!,"AAAAADGnc5I=")</f>
        <v>#REF!</v>
      </c>
      <c r="ER10" t="e">
        <f>AND(#REF!,"AAAAADGnc5M=")</f>
        <v>#REF!</v>
      </c>
      <c r="ES10" t="e">
        <f>AND(#REF!,"AAAAADGnc5Q=")</f>
        <v>#REF!</v>
      </c>
      <c r="ET10" t="e">
        <f>AND(#REF!,"AAAAADGnc5U=")</f>
        <v>#REF!</v>
      </c>
      <c r="EU10" t="e">
        <f>AND(#REF!,"AAAAADGnc5Y=")</f>
        <v>#REF!</v>
      </c>
      <c r="EV10" t="e">
        <f>AND(#REF!,"AAAAADGnc5c=")</f>
        <v>#REF!</v>
      </c>
      <c r="EW10" t="e">
        <f>AND(#REF!,"AAAAADGnc5g=")</f>
        <v>#REF!</v>
      </c>
      <c r="EX10" t="e">
        <f>AND(#REF!,"AAAAADGnc5k=")</f>
        <v>#REF!</v>
      </c>
      <c r="EY10" t="e">
        <f>AND(#REF!,"AAAAADGnc5o=")</f>
        <v>#REF!</v>
      </c>
      <c r="EZ10" t="e">
        <f>AND(#REF!,"AAAAADGnc5s=")</f>
        <v>#REF!</v>
      </c>
      <c r="FA10" t="e">
        <f>AND(#REF!,"AAAAADGnc5w=")</f>
        <v>#REF!</v>
      </c>
      <c r="FB10" t="e">
        <f>AND(#REF!,"AAAAADGnc50=")</f>
        <v>#REF!</v>
      </c>
      <c r="FC10" t="e">
        <f>AND(#REF!,"AAAAADGnc54=")</f>
        <v>#REF!</v>
      </c>
      <c r="FD10" t="e">
        <f>AND(#REF!,"AAAAADGnc58=")</f>
        <v>#REF!</v>
      </c>
      <c r="FE10" t="e">
        <f>AND(#REF!,"AAAAADGnc6A=")</f>
        <v>#REF!</v>
      </c>
      <c r="FF10" t="e">
        <f>AND(#REF!,"AAAAADGnc6E=")</f>
        <v>#REF!</v>
      </c>
      <c r="FG10" t="e">
        <f>AND(#REF!,"AAAAADGnc6I=")</f>
        <v>#REF!</v>
      </c>
      <c r="FH10" t="e">
        <f>AND(#REF!,"AAAAADGnc6M=")</f>
        <v>#REF!</v>
      </c>
      <c r="FI10" t="e">
        <f>AND(#REF!,"AAAAADGnc6Q=")</f>
        <v>#REF!</v>
      </c>
      <c r="FJ10" t="e">
        <f>AND(#REF!,"AAAAADGnc6U=")</f>
        <v>#REF!</v>
      </c>
      <c r="FK10" t="e">
        <f>AND(#REF!,"AAAAADGnc6Y=")</f>
        <v>#REF!</v>
      </c>
      <c r="FL10" t="e">
        <f>IF(#REF!,"AAAAADGnc6c=",0)</f>
        <v>#REF!</v>
      </c>
      <c r="FM10" t="e">
        <f>AND(#REF!,"AAAAADGnc6g=")</f>
        <v>#REF!</v>
      </c>
      <c r="FN10" t="e">
        <f>AND(#REF!,"AAAAADGnc6k=")</f>
        <v>#REF!</v>
      </c>
      <c r="FO10" t="e">
        <f>AND(#REF!,"AAAAADGnc6o=")</f>
        <v>#REF!</v>
      </c>
      <c r="FP10" t="e">
        <f>AND(#REF!,"AAAAADGnc6s=")</f>
        <v>#REF!</v>
      </c>
      <c r="FQ10" t="e">
        <f>AND(#REF!,"AAAAADGnc6w=")</f>
        <v>#REF!</v>
      </c>
      <c r="FR10" t="e">
        <f>AND(#REF!,"AAAAADGnc60=")</f>
        <v>#REF!</v>
      </c>
      <c r="FS10" t="e">
        <f>AND(#REF!,"AAAAADGnc64=")</f>
        <v>#REF!</v>
      </c>
      <c r="FT10" t="e">
        <f>AND(#REF!,"AAAAADGnc68=")</f>
        <v>#REF!</v>
      </c>
      <c r="FU10" t="e">
        <f>AND(#REF!,"AAAAADGnc7A=")</f>
        <v>#REF!</v>
      </c>
      <c r="FV10" t="e">
        <f>AND(#REF!,"AAAAADGnc7E=")</f>
        <v>#REF!</v>
      </c>
      <c r="FW10" t="e">
        <f>AND(#REF!,"AAAAADGnc7I=")</f>
        <v>#REF!</v>
      </c>
      <c r="FX10" t="e">
        <f>AND(#REF!,"AAAAADGnc7M=")</f>
        <v>#REF!</v>
      </c>
      <c r="FY10" t="e">
        <f>AND(#REF!,"AAAAADGnc7Q=")</f>
        <v>#REF!</v>
      </c>
      <c r="FZ10" t="e">
        <f>AND(#REF!,"AAAAADGnc7U=")</f>
        <v>#REF!</v>
      </c>
      <c r="GA10" t="e">
        <f>AND(#REF!,"AAAAADGnc7Y=")</f>
        <v>#REF!</v>
      </c>
      <c r="GB10" t="e">
        <f>AND(#REF!,"AAAAADGnc7c=")</f>
        <v>#REF!</v>
      </c>
      <c r="GC10" t="e">
        <f>AND(#REF!,"AAAAADGnc7g=")</f>
        <v>#REF!</v>
      </c>
      <c r="GD10" t="e">
        <f>AND(#REF!,"AAAAADGnc7k=")</f>
        <v>#REF!</v>
      </c>
      <c r="GE10" t="e">
        <f>AND(#REF!,"AAAAADGnc7o=")</f>
        <v>#REF!</v>
      </c>
      <c r="GF10" t="e">
        <f>AND(#REF!,"AAAAADGnc7s=")</f>
        <v>#REF!</v>
      </c>
      <c r="GG10" t="e">
        <f>AND(#REF!,"AAAAADGnc7w=")</f>
        <v>#REF!</v>
      </c>
      <c r="GH10" t="e">
        <f>AND(#REF!,"AAAAADGnc70=")</f>
        <v>#REF!</v>
      </c>
      <c r="GI10" t="e">
        <f>IF(#REF!,"AAAAADGnc74=",0)</f>
        <v>#REF!</v>
      </c>
      <c r="GJ10" t="e">
        <f>AND(#REF!,"AAAAADGnc78=")</f>
        <v>#REF!</v>
      </c>
      <c r="GK10" t="e">
        <f>AND(#REF!,"AAAAADGnc8A=")</f>
        <v>#REF!</v>
      </c>
      <c r="GL10" t="e">
        <f>AND(#REF!,"AAAAADGnc8E=")</f>
        <v>#REF!</v>
      </c>
      <c r="GM10" t="e">
        <f>AND(#REF!,"AAAAADGnc8I=")</f>
        <v>#REF!</v>
      </c>
      <c r="GN10" t="e">
        <f>AND(#REF!,"AAAAADGnc8M=")</f>
        <v>#REF!</v>
      </c>
      <c r="GO10" t="e">
        <f>AND(#REF!,"AAAAADGnc8Q=")</f>
        <v>#REF!</v>
      </c>
      <c r="GP10" t="e">
        <f>AND(#REF!,"AAAAADGnc8U=")</f>
        <v>#REF!</v>
      </c>
      <c r="GQ10" t="e">
        <f>AND(#REF!,"AAAAADGnc8Y=")</f>
        <v>#REF!</v>
      </c>
      <c r="GR10" t="e">
        <f>AND(#REF!,"AAAAADGnc8c=")</f>
        <v>#REF!</v>
      </c>
      <c r="GS10" t="e">
        <f>AND(#REF!,"AAAAADGnc8g=")</f>
        <v>#REF!</v>
      </c>
      <c r="GT10" t="e">
        <f>AND(#REF!,"AAAAADGnc8k=")</f>
        <v>#REF!</v>
      </c>
      <c r="GU10" t="e">
        <f>AND(#REF!,"AAAAADGnc8o=")</f>
        <v>#REF!</v>
      </c>
      <c r="GV10" t="e">
        <f>AND(#REF!,"AAAAADGnc8s=")</f>
        <v>#REF!</v>
      </c>
      <c r="GW10" t="e">
        <f>AND(#REF!,"AAAAADGnc8w=")</f>
        <v>#REF!</v>
      </c>
      <c r="GX10" t="e">
        <f>AND(#REF!,"AAAAADGnc80=")</f>
        <v>#REF!</v>
      </c>
      <c r="GY10" t="e">
        <f>AND(#REF!,"AAAAADGnc84=")</f>
        <v>#REF!</v>
      </c>
      <c r="GZ10" t="e">
        <f>AND(#REF!,"AAAAADGnc88=")</f>
        <v>#REF!</v>
      </c>
      <c r="HA10" t="e">
        <f>AND(#REF!,"AAAAADGnc9A=")</f>
        <v>#REF!</v>
      </c>
      <c r="HB10" t="e">
        <f>AND(#REF!,"AAAAADGnc9E=")</f>
        <v>#REF!</v>
      </c>
      <c r="HC10" t="e">
        <f>AND(#REF!,"AAAAADGnc9I=")</f>
        <v>#REF!</v>
      </c>
      <c r="HD10" t="e">
        <f>AND(#REF!,"AAAAADGnc9M=")</f>
        <v>#REF!</v>
      </c>
      <c r="HE10" t="e">
        <f>AND(#REF!,"AAAAADGnc9Q=")</f>
        <v>#REF!</v>
      </c>
      <c r="HF10" t="e">
        <f>IF(#REF!,"AAAAADGnc9U=",0)</f>
        <v>#REF!</v>
      </c>
      <c r="HG10" t="e">
        <f>AND(#REF!,"AAAAADGnc9Y=")</f>
        <v>#REF!</v>
      </c>
      <c r="HH10" t="e">
        <f>AND(#REF!,"AAAAADGnc9c=")</f>
        <v>#REF!</v>
      </c>
      <c r="HI10" t="e">
        <f>AND(#REF!,"AAAAADGnc9g=")</f>
        <v>#REF!</v>
      </c>
      <c r="HJ10" t="e">
        <f>AND(#REF!,"AAAAADGnc9k=")</f>
        <v>#REF!</v>
      </c>
      <c r="HK10" t="e">
        <f>AND(#REF!,"AAAAADGnc9o=")</f>
        <v>#REF!</v>
      </c>
      <c r="HL10" t="e">
        <f>AND(#REF!,"AAAAADGnc9s=")</f>
        <v>#REF!</v>
      </c>
      <c r="HM10" t="e">
        <f>AND(#REF!,"AAAAADGnc9w=")</f>
        <v>#REF!</v>
      </c>
      <c r="HN10" t="e">
        <f>AND(#REF!,"AAAAADGnc90=")</f>
        <v>#REF!</v>
      </c>
      <c r="HO10" t="e">
        <f>AND(#REF!,"AAAAADGnc94=")</f>
        <v>#REF!</v>
      </c>
      <c r="HP10" t="e">
        <f>AND(#REF!,"AAAAADGnc98=")</f>
        <v>#REF!</v>
      </c>
      <c r="HQ10" t="e">
        <f>AND(#REF!,"AAAAADGnc+A=")</f>
        <v>#REF!</v>
      </c>
      <c r="HR10" t="e">
        <f>AND(#REF!,"AAAAADGnc+E=")</f>
        <v>#REF!</v>
      </c>
      <c r="HS10" t="e">
        <f>AND(#REF!,"AAAAADGnc+I=")</f>
        <v>#REF!</v>
      </c>
      <c r="HT10" t="e">
        <f>AND(#REF!,"AAAAADGnc+M=")</f>
        <v>#REF!</v>
      </c>
      <c r="HU10" t="e">
        <f>AND(#REF!,"AAAAADGnc+Q=")</f>
        <v>#REF!</v>
      </c>
      <c r="HV10" t="e">
        <f>AND(#REF!,"AAAAADGnc+U=")</f>
        <v>#REF!</v>
      </c>
      <c r="HW10" t="e">
        <f>AND(#REF!,"AAAAADGnc+Y=")</f>
        <v>#REF!</v>
      </c>
      <c r="HX10" t="e">
        <f>AND(#REF!,"AAAAADGnc+c=")</f>
        <v>#REF!</v>
      </c>
      <c r="HY10" t="e">
        <f>AND(#REF!,"AAAAADGnc+g=")</f>
        <v>#REF!</v>
      </c>
      <c r="HZ10" t="e">
        <f>AND(#REF!,"AAAAADGnc+k=")</f>
        <v>#REF!</v>
      </c>
      <c r="IA10" t="e">
        <f>AND(#REF!,"AAAAADGnc+o=")</f>
        <v>#REF!</v>
      </c>
      <c r="IB10" t="e">
        <f>AND(#REF!,"AAAAADGnc+s=")</f>
        <v>#REF!</v>
      </c>
      <c r="IC10" t="e">
        <f>IF(#REF!,"AAAAADGnc+w=",0)</f>
        <v>#REF!</v>
      </c>
      <c r="ID10" t="e">
        <f>AND(#REF!,"AAAAADGnc+0=")</f>
        <v>#REF!</v>
      </c>
      <c r="IE10" t="e">
        <f>AND(#REF!,"AAAAADGnc+4=")</f>
        <v>#REF!</v>
      </c>
      <c r="IF10" t="e">
        <f>AND(#REF!,"AAAAADGnc+8=")</f>
        <v>#REF!</v>
      </c>
      <c r="IG10" t="e">
        <f>AND(#REF!,"AAAAADGnc/A=")</f>
        <v>#REF!</v>
      </c>
      <c r="IH10" t="e">
        <f>AND(#REF!,"AAAAADGnc/E=")</f>
        <v>#REF!</v>
      </c>
      <c r="II10" t="e">
        <f>AND(#REF!,"AAAAADGnc/I=")</f>
        <v>#REF!</v>
      </c>
      <c r="IJ10" t="e">
        <f>AND(#REF!,"AAAAADGnc/M=")</f>
        <v>#REF!</v>
      </c>
      <c r="IK10" t="e">
        <f>AND(#REF!,"AAAAADGnc/Q=")</f>
        <v>#REF!</v>
      </c>
      <c r="IL10" t="e">
        <f>AND(#REF!,"AAAAADGnc/U=")</f>
        <v>#REF!</v>
      </c>
      <c r="IM10" t="e">
        <f>AND(#REF!,"AAAAADGnc/Y=")</f>
        <v>#REF!</v>
      </c>
      <c r="IN10" t="e">
        <f>AND(#REF!,"AAAAADGnc/c=")</f>
        <v>#REF!</v>
      </c>
      <c r="IO10" t="e">
        <f>AND(#REF!,"AAAAADGnc/g=")</f>
        <v>#REF!</v>
      </c>
      <c r="IP10" t="e">
        <f>AND(#REF!,"AAAAADGnc/k=")</f>
        <v>#REF!</v>
      </c>
      <c r="IQ10" t="e">
        <f>AND(#REF!,"AAAAADGnc/o=")</f>
        <v>#REF!</v>
      </c>
      <c r="IR10" t="e">
        <f>AND(#REF!,"AAAAADGnc/s=")</f>
        <v>#REF!</v>
      </c>
      <c r="IS10" t="e">
        <f>AND(#REF!,"AAAAADGnc/w=")</f>
        <v>#REF!</v>
      </c>
      <c r="IT10" t="e">
        <f>AND(#REF!,"AAAAADGnc/0=")</f>
        <v>#REF!</v>
      </c>
      <c r="IU10" t="e">
        <f>AND(#REF!,"AAAAADGnc/4=")</f>
        <v>#REF!</v>
      </c>
      <c r="IV10" t="e">
        <f>AND(#REF!,"AAAAADGnc/8=")</f>
        <v>#REF!</v>
      </c>
    </row>
    <row r="11" spans="1:256">
      <c r="A11" t="e">
        <f>AND(#REF!,"AAAAAFl+/wA=")</f>
        <v>#REF!</v>
      </c>
      <c r="B11" t="e">
        <f>AND(#REF!,"AAAAAFl+/wE=")</f>
        <v>#REF!</v>
      </c>
      <c r="C11" t="e">
        <f>AND(#REF!,"AAAAAFl+/wI=")</f>
        <v>#REF!</v>
      </c>
      <c r="D11" t="e">
        <f>IF(#REF!,"AAAAAFl+/wM=",0)</f>
        <v>#REF!</v>
      </c>
      <c r="E11" t="e">
        <f>AND(#REF!,"AAAAAFl+/wQ=")</f>
        <v>#REF!</v>
      </c>
      <c r="F11" t="e">
        <f>AND(#REF!,"AAAAAFl+/wU=")</f>
        <v>#REF!</v>
      </c>
      <c r="G11" t="e">
        <f>AND(#REF!,"AAAAAFl+/wY=")</f>
        <v>#REF!</v>
      </c>
      <c r="H11" t="e">
        <f>AND(#REF!,"AAAAAFl+/wc=")</f>
        <v>#REF!</v>
      </c>
      <c r="I11" t="e">
        <f>AND(#REF!,"AAAAAFl+/wg=")</f>
        <v>#REF!</v>
      </c>
      <c r="J11" t="e">
        <f>AND(#REF!,"AAAAAFl+/wk=")</f>
        <v>#REF!</v>
      </c>
      <c r="K11" t="e">
        <f>AND(#REF!,"AAAAAFl+/wo=")</f>
        <v>#REF!</v>
      </c>
      <c r="L11" t="e">
        <f>AND(#REF!,"AAAAAFl+/ws=")</f>
        <v>#REF!</v>
      </c>
      <c r="M11" t="e">
        <f>AND(#REF!,"AAAAAFl+/ww=")</f>
        <v>#REF!</v>
      </c>
      <c r="N11" t="e">
        <f>AND(#REF!,"AAAAAFl+/w0=")</f>
        <v>#REF!</v>
      </c>
      <c r="O11" t="e">
        <f>AND(#REF!,"AAAAAFl+/w4=")</f>
        <v>#REF!</v>
      </c>
      <c r="P11" t="e">
        <f>AND(#REF!,"AAAAAFl+/w8=")</f>
        <v>#REF!</v>
      </c>
      <c r="Q11" t="e">
        <f>AND(#REF!,"AAAAAFl+/xA=")</f>
        <v>#REF!</v>
      </c>
      <c r="R11" t="e">
        <f>AND(#REF!,"AAAAAFl+/xE=")</f>
        <v>#REF!</v>
      </c>
      <c r="S11" t="e">
        <f>AND(#REF!,"AAAAAFl+/xI=")</f>
        <v>#REF!</v>
      </c>
      <c r="T11" t="e">
        <f>AND(#REF!,"AAAAAFl+/xM=")</f>
        <v>#REF!</v>
      </c>
      <c r="U11" t="e">
        <f>AND(#REF!,"AAAAAFl+/xQ=")</f>
        <v>#REF!</v>
      </c>
      <c r="V11" t="e">
        <f>AND(#REF!,"AAAAAFl+/xU=")</f>
        <v>#REF!</v>
      </c>
      <c r="W11" t="e">
        <f>AND(#REF!,"AAAAAFl+/xY=")</f>
        <v>#REF!</v>
      </c>
      <c r="X11" t="e">
        <f>AND(#REF!,"AAAAAFl+/xc=")</f>
        <v>#REF!</v>
      </c>
      <c r="Y11" t="e">
        <f>AND(#REF!,"AAAAAFl+/xg=")</f>
        <v>#REF!</v>
      </c>
      <c r="Z11" t="e">
        <f>AND(#REF!,"AAAAAFl+/xk=")</f>
        <v>#REF!</v>
      </c>
      <c r="AA11" t="e">
        <f>IF(#REF!,"AAAAAFl+/xo=",0)</f>
        <v>#REF!</v>
      </c>
      <c r="AB11" t="e">
        <f>AND(#REF!,"AAAAAFl+/xs=")</f>
        <v>#REF!</v>
      </c>
      <c r="AC11" t="e">
        <f>AND(#REF!,"AAAAAFl+/xw=")</f>
        <v>#REF!</v>
      </c>
      <c r="AD11" t="e">
        <f>AND(#REF!,"AAAAAFl+/x0=")</f>
        <v>#REF!</v>
      </c>
      <c r="AE11" t="e">
        <f>AND(#REF!,"AAAAAFl+/x4=")</f>
        <v>#REF!</v>
      </c>
      <c r="AF11" t="e">
        <f>AND(#REF!,"AAAAAFl+/x8=")</f>
        <v>#REF!</v>
      </c>
      <c r="AG11" t="e">
        <f>AND(#REF!,"AAAAAFl+/yA=")</f>
        <v>#REF!</v>
      </c>
      <c r="AH11" t="e">
        <f>AND(#REF!,"AAAAAFl+/yE=")</f>
        <v>#REF!</v>
      </c>
      <c r="AI11" t="e">
        <f>AND(#REF!,"AAAAAFl+/yI=")</f>
        <v>#REF!</v>
      </c>
      <c r="AJ11" t="e">
        <f>AND(#REF!,"AAAAAFl+/yM=")</f>
        <v>#REF!</v>
      </c>
      <c r="AK11" t="e">
        <f>AND(#REF!,"AAAAAFl+/yQ=")</f>
        <v>#REF!</v>
      </c>
      <c r="AL11" t="e">
        <f>AND(#REF!,"AAAAAFl+/yU=")</f>
        <v>#REF!</v>
      </c>
      <c r="AM11" t="e">
        <f>AND(#REF!,"AAAAAFl+/yY=")</f>
        <v>#REF!</v>
      </c>
      <c r="AN11" t="e">
        <f>AND(#REF!,"AAAAAFl+/yc=")</f>
        <v>#REF!</v>
      </c>
      <c r="AO11" t="e">
        <f>AND(#REF!,"AAAAAFl+/yg=")</f>
        <v>#REF!</v>
      </c>
      <c r="AP11" t="e">
        <f>AND(#REF!,"AAAAAFl+/yk=")</f>
        <v>#REF!</v>
      </c>
      <c r="AQ11" t="e">
        <f>AND(#REF!,"AAAAAFl+/yo=")</f>
        <v>#REF!</v>
      </c>
      <c r="AR11" t="e">
        <f>AND(#REF!,"AAAAAFl+/ys=")</f>
        <v>#REF!</v>
      </c>
      <c r="AS11" t="e">
        <f>AND(#REF!,"AAAAAFl+/yw=")</f>
        <v>#REF!</v>
      </c>
      <c r="AT11" t="e">
        <f>AND(#REF!,"AAAAAFl+/y0=")</f>
        <v>#REF!</v>
      </c>
      <c r="AU11" t="e">
        <f>AND(#REF!,"AAAAAFl+/y4=")</f>
        <v>#REF!</v>
      </c>
      <c r="AV11" t="e">
        <f>AND(#REF!,"AAAAAFl+/y8=")</f>
        <v>#REF!</v>
      </c>
      <c r="AW11" t="e">
        <f>AND(#REF!,"AAAAAFl+/zA=")</f>
        <v>#REF!</v>
      </c>
      <c r="AX11" t="e">
        <f>IF(#REF!,"AAAAAFl+/zE=",0)</f>
        <v>#REF!</v>
      </c>
      <c r="AY11" t="e">
        <f>AND(#REF!,"AAAAAFl+/zI=")</f>
        <v>#REF!</v>
      </c>
      <c r="AZ11" t="e">
        <f>AND(#REF!,"AAAAAFl+/zM=")</f>
        <v>#REF!</v>
      </c>
      <c r="BA11" t="e">
        <f>AND(#REF!,"AAAAAFl+/zQ=")</f>
        <v>#REF!</v>
      </c>
      <c r="BB11" t="e">
        <f>AND(#REF!,"AAAAAFl+/zU=")</f>
        <v>#REF!</v>
      </c>
      <c r="BC11" t="e">
        <f>AND(#REF!,"AAAAAFl+/zY=")</f>
        <v>#REF!</v>
      </c>
      <c r="BD11" t="e">
        <f>AND(#REF!,"AAAAAFl+/zc=")</f>
        <v>#REF!</v>
      </c>
      <c r="BE11" t="e">
        <f>AND(#REF!,"AAAAAFl+/zg=")</f>
        <v>#REF!</v>
      </c>
      <c r="BF11" t="e">
        <f>AND(#REF!,"AAAAAFl+/zk=")</f>
        <v>#REF!</v>
      </c>
      <c r="BG11" t="e">
        <f>AND(#REF!,"AAAAAFl+/zo=")</f>
        <v>#REF!</v>
      </c>
      <c r="BH11" t="e">
        <f>AND(#REF!,"AAAAAFl+/zs=")</f>
        <v>#REF!</v>
      </c>
      <c r="BI11" t="e">
        <f>AND(#REF!,"AAAAAFl+/zw=")</f>
        <v>#REF!</v>
      </c>
      <c r="BJ11" t="e">
        <f>AND(#REF!,"AAAAAFl+/z0=")</f>
        <v>#REF!</v>
      </c>
      <c r="BK11" t="e">
        <f>AND(#REF!,"AAAAAFl+/z4=")</f>
        <v>#REF!</v>
      </c>
      <c r="BL11" t="e">
        <f>AND(#REF!,"AAAAAFl+/z8=")</f>
        <v>#REF!</v>
      </c>
      <c r="BM11" t="e">
        <f>AND(#REF!,"AAAAAFl+/0A=")</f>
        <v>#REF!</v>
      </c>
      <c r="BN11" t="e">
        <f>AND(#REF!,"AAAAAFl+/0E=")</f>
        <v>#REF!</v>
      </c>
      <c r="BO11" t="e">
        <f>AND(#REF!,"AAAAAFl+/0I=")</f>
        <v>#REF!</v>
      </c>
      <c r="BP11" t="e">
        <f>AND(#REF!,"AAAAAFl+/0M=")</f>
        <v>#REF!</v>
      </c>
      <c r="BQ11" t="e">
        <f>AND(#REF!,"AAAAAFl+/0Q=")</f>
        <v>#REF!</v>
      </c>
      <c r="BR11" t="e">
        <f>AND(#REF!,"AAAAAFl+/0U=")</f>
        <v>#REF!</v>
      </c>
      <c r="BS11" t="e">
        <f>AND(#REF!,"AAAAAFl+/0Y=")</f>
        <v>#REF!</v>
      </c>
      <c r="BT11" t="e">
        <f>AND(#REF!,"AAAAAFl+/0c=")</f>
        <v>#REF!</v>
      </c>
      <c r="BU11" t="e">
        <f>IF(#REF!,"AAAAAFl+/0g=",0)</f>
        <v>#REF!</v>
      </c>
      <c r="BV11" t="e">
        <f>AND(#REF!,"AAAAAFl+/0k=")</f>
        <v>#REF!</v>
      </c>
      <c r="BW11" t="e">
        <f>AND(#REF!,"AAAAAFl+/0o=")</f>
        <v>#REF!</v>
      </c>
      <c r="BX11" t="e">
        <f>AND(#REF!,"AAAAAFl+/0s=")</f>
        <v>#REF!</v>
      </c>
      <c r="BY11" t="e">
        <f>AND(#REF!,"AAAAAFl+/0w=")</f>
        <v>#REF!</v>
      </c>
      <c r="BZ11" t="e">
        <f>AND(#REF!,"AAAAAFl+/00=")</f>
        <v>#REF!</v>
      </c>
      <c r="CA11" t="e">
        <f>AND(#REF!,"AAAAAFl+/04=")</f>
        <v>#REF!</v>
      </c>
      <c r="CB11" t="e">
        <f>AND(#REF!,"AAAAAFl+/08=")</f>
        <v>#REF!</v>
      </c>
      <c r="CC11" t="e">
        <f>AND(#REF!,"AAAAAFl+/1A=")</f>
        <v>#REF!</v>
      </c>
      <c r="CD11" t="e">
        <f>AND(#REF!,"AAAAAFl+/1E=")</f>
        <v>#REF!</v>
      </c>
      <c r="CE11" t="e">
        <f>AND(#REF!,"AAAAAFl+/1I=")</f>
        <v>#REF!</v>
      </c>
      <c r="CF11" t="e">
        <f>AND(#REF!,"AAAAAFl+/1M=")</f>
        <v>#REF!</v>
      </c>
      <c r="CG11" t="e">
        <f>AND(#REF!,"AAAAAFl+/1Q=")</f>
        <v>#REF!</v>
      </c>
      <c r="CH11" t="e">
        <f>AND(#REF!,"AAAAAFl+/1U=")</f>
        <v>#REF!</v>
      </c>
      <c r="CI11" t="e">
        <f>AND(#REF!,"AAAAAFl+/1Y=")</f>
        <v>#REF!</v>
      </c>
      <c r="CJ11" t="e">
        <f>AND(#REF!,"AAAAAFl+/1c=")</f>
        <v>#REF!</v>
      </c>
      <c r="CK11" t="e">
        <f>AND(#REF!,"AAAAAFl+/1g=")</f>
        <v>#REF!</v>
      </c>
      <c r="CL11" t="e">
        <f>AND(#REF!,"AAAAAFl+/1k=")</f>
        <v>#REF!</v>
      </c>
      <c r="CM11" t="e">
        <f>AND(#REF!,"AAAAAFl+/1o=")</f>
        <v>#REF!</v>
      </c>
      <c r="CN11" t="e">
        <f>AND(#REF!,"AAAAAFl+/1s=")</f>
        <v>#REF!</v>
      </c>
      <c r="CO11" t="e">
        <f>AND(#REF!,"AAAAAFl+/1w=")</f>
        <v>#REF!</v>
      </c>
      <c r="CP11" t="e">
        <f>AND(#REF!,"AAAAAFl+/10=")</f>
        <v>#REF!</v>
      </c>
      <c r="CQ11" t="e">
        <f>AND(#REF!,"AAAAAFl+/14=")</f>
        <v>#REF!</v>
      </c>
      <c r="CR11" t="e">
        <f>IF(#REF!,"AAAAAFl+/18=",0)</f>
        <v>#REF!</v>
      </c>
      <c r="CS11" t="e">
        <f>AND(#REF!,"AAAAAFl+/2A=")</f>
        <v>#REF!</v>
      </c>
      <c r="CT11" t="e">
        <f>AND(#REF!,"AAAAAFl+/2E=")</f>
        <v>#REF!</v>
      </c>
      <c r="CU11" t="e">
        <f>AND(#REF!,"AAAAAFl+/2I=")</f>
        <v>#REF!</v>
      </c>
      <c r="CV11" t="e">
        <f>AND(#REF!,"AAAAAFl+/2M=")</f>
        <v>#REF!</v>
      </c>
      <c r="CW11" t="e">
        <f>AND(#REF!,"AAAAAFl+/2Q=")</f>
        <v>#REF!</v>
      </c>
      <c r="CX11" t="e">
        <f>AND(#REF!,"AAAAAFl+/2U=")</f>
        <v>#REF!</v>
      </c>
      <c r="CY11" t="e">
        <f>AND(#REF!,"AAAAAFl+/2Y=")</f>
        <v>#REF!</v>
      </c>
      <c r="CZ11" t="e">
        <f>AND(#REF!,"AAAAAFl+/2c=")</f>
        <v>#REF!</v>
      </c>
      <c r="DA11" t="e">
        <f>AND(#REF!,"AAAAAFl+/2g=")</f>
        <v>#REF!</v>
      </c>
      <c r="DB11" t="e">
        <f>AND(#REF!,"AAAAAFl+/2k=")</f>
        <v>#REF!</v>
      </c>
      <c r="DC11" t="e">
        <f>AND(#REF!,"AAAAAFl+/2o=")</f>
        <v>#REF!</v>
      </c>
      <c r="DD11" t="e">
        <f>AND(#REF!,"AAAAAFl+/2s=")</f>
        <v>#REF!</v>
      </c>
      <c r="DE11" t="e">
        <f>AND(#REF!,"AAAAAFl+/2w=")</f>
        <v>#REF!</v>
      </c>
      <c r="DF11" t="e">
        <f>AND(#REF!,"AAAAAFl+/20=")</f>
        <v>#REF!</v>
      </c>
      <c r="DG11" t="e">
        <f>AND(#REF!,"AAAAAFl+/24=")</f>
        <v>#REF!</v>
      </c>
      <c r="DH11" t="e">
        <f>AND(#REF!,"AAAAAFl+/28=")</f>
        <v>#REF!</v>
      </c>
      <c r="DI11" t="e">
        <f>AND(#REF!,"AAAAAFl+/3A=")</f>
        <v>#REF!</v>
      </c>
      <c r="DJ11" t="e">
        <f>AND(#REF!,"AAAAAFl+/3E=")</f>
        <v>#REF!</v>
      </c>
      <c r="DK11" t="e">
        <f>AND(#REF!,"AAAAAFl+/3I=")</f>
        <v>#REF!</v>
      </c>
      <c r="DL11" t="e">
        <f>AND(#REF!,"AAAAAFl+/3M=")</f>
        <v>#REF!</v>
      </c>
      <c r="DM11" t="e">
        <f>AND(#REF!,"AAAAAFl+/3Q=")</f>
        <v>#REF!</v>
      </c>
      <c r="DN11" t="e">
        <f>AND(#REF!,"AAAAAFl+/3U=")</f>
        <v>#REF!</v>
      </c>
      <c r="DO11" t="e">
        <f>IF(#REF!,"AAAAAFl+/3Y=",0)</f>
        <v>#REF!</v>
      </c>
      <c r="DP11" t="e">
        <f>AND(#REF!,"AAAAAFl+/3c=")</f>
        <v>#REF!</v>
      </c>
      <c r="DQ11" t="e">
        <f>AND(#REF!,"AAAAAFl+/3g=")</f>
        <v>#REF!</v>
      </c>
      <c r="DR11" t="e">
        <f>AND(#REF!,"AAAAAFl+/3k=")</f>
        <v>#REF!</v>
      </c>
      <c r="DS11" t="e">
        <f>AND(#REF!,"AAAAAFl+/3o=")</f>
        <v>#REF!</v>
      </c>
      <c r="DT11" t="e">
        <f>AND(#REF!,"AAAAAFl+/3s=")</f>
        <v>#REF!</v>
      </c>
      <c r="DU11" t="e">
        <f>AND(#REF!,"AAAAAFl+/3w=")</f>
        <v>#REF!</v>
      </c>
      <c r="DV11" t="e">
        <f>AND(#REF!,"AAAAAFl+/30=")</f>
        <v>#REF!</v>
      </c>
      <c r="DW11" t="e">
        <f>AND(#REF!,"AAAAAFl+/34=")</f>
        <v>#REF!</v>
      </c>
      <c r="DX11" t="e">
        <f>AND(#REF!,"AAAAAFl+/38=")</f>
        <v>#REF!</v>
      </c>
      <c r="DY11" t="e">
        <f>AND(#REF!,"AAAAAFl+/4A=")</f>
        <v>#REF!</v>
      </c>
      <c r="DZ11" t="e">
        <f>AND(#REF!,"AAAAAFl+/4E=")</f>
        <v>#REF!</v>
      </c>
      <c r="EA11" t="e">
        <f>AND(#REF!,"AAAAAFl+/4I=")</f>
        <v>#REF!</v>
      </c>
      <c r="EB11" t="e">
        <f>AND(#REF!,"AAAAAFl+/4M=")</f>
        <v>#REF!</v>
      </c>
      <c r="EC11" t="e">
        <f>AND(#REF!,"AAAAAFl+/4Q=")</f>
        <v>#REF!</v>
      </c>
      <c r="ED11" t="e">
        <f>AND(#REF!,"AAAAAFl+/4U=")</f>
        <v>#REF!</v>
      </c>
      <c r="EE11" t="e">
        <f>AND(#REF!,"AAAAAFl+/4Y=")</f>
        <v>#REF!</v>
      </c>
      <c r="EF11" t="e">
        <f>AND(#REF!,"AAAAAFl+/4c=")</f>
        <v>#REF!</v>
      </c>
      <c r="EG11" t="e">
        <f>AND(#REF!,"AAAAAFl+/4g=")</f>
        <v>#REF!</v>
      </c>
      <c r="EH11" t="e">
        <f>AND(#REF!,"AAAAAFl+/4k=")</f>
        <v>#REF!</v>
      </c>
      <c r="EI11" t="e">
        <f>AND(#REF!,"AAAAAFl+/4o=")</f>
        <v>#REF!</v>
      </c>
      <c r="EJ11" t="e">
        <f>AND(#REF!,"AAAAAFl+/4s=")</f>
        <v>#REF!</v>
      </c>
      <c r="EK11" t="e">
        <f>AND(#REF!,"AAAAAFl+/4w=")</f>
        <v>#REF!</v>
      </c>
      <c r="EL11" t="e">
        <f>IF(#REF!,"AAAAAFl+/40=",0)</f>
        <v>#REF!</v>
      </c>
      <c r="EM11" t="e">
        <f>AND(#REF!,"AAAAAFl+/44=")</f>
        <v>#REF!</v>
      </c>
      <c r="EN11" t="e">
        <f>AND(#REF!,"AAAAAFl+/48=")</f>
        <v>#REF!</v>
      </c>
      <c r="EO11" t="e">
        <f>AND(#REF!,"AAAAAFl+/5A=")</f>
        <v>#REF!</v>
      </c>
      <c r="EP11" t="e">
        <f>AND(#REF!,"AAAAAFl+/5E=")</f>
        <v>#REF!</v>
      </c>
      <c r="EQ11" t="e">
        <f>AND(#REF!,"AAAAAFl+/5I=")</f>
        <v>#REF!</v>
      </c>
      <c r="ER11" t="e">
        <f>AND(#REF!,"AAAAAFl+/5M=")</f>
        <v>#REF!</v>
      </c>
      <c r="ES11" t="e">
        <f>AND(#REF!,"AAAAAFl+/5Q=")</f>
        <v>#REF!</v>
      </c>
      <c r="ET11" t="e">
        <f>AND(#REF!,"AAAAAFl+/5U=")</f>
        <v>#REF!</v>
      </c>
      <c r="EU11" t="e">
        <f>AND(#REF!,"AAAAAFl+/5Y=")</f>
        <v>#REF!</v>
      </c>
      <c r="EV11" t="e">
        <f>AND(#REF!,"AAAAAFl+/5c=")</f>
        <v>#REF!</v>
      </c>
      <c r="EW11" t="e">
        <f>AND(#REF!,"AAAAAFl+/5g=")</f>
        <v>#REF!</v>
      </c>
      <c r="EX11" t="e">
        <f>AND(#REF!,"AAAAAFl+/5k=")</f>
        <v>#REF!</v>
      </c>
      <c r="EY11" t="e">
        <f>AND(#REF!,"AAAAAFl+/5o=")</f>
        <v>#REF!</v>
      </c>
      <c r="EZ11" t="e">
        <f>AND(#REF!,"AAAAAFl+/5s=")</f>
        <v>#REF!</v>
      </c>
      <c r="FA11" t="e">
        <f>AND(#REF!,"AAAAAFl+/5w=")</f>
        <v>#REF!</v>
      </c>
      <c r="FB11" t="e">
        <f>AND(#REF!,"AAAAAFl+/50=")</f>
        <v>#REF!</v>
      </c>
      <c r="FC11" t="e">
        <f>AND(#REF!,"AAAAAFl+/54=")</f>
        <v>#REF!</v>
      </c>
      <c r="FD11" t="e">
        <f>AND(#REF!,"AAAAAFl+/58=")</f>
        <v>#REF!</v>
      </c>
      <c r="FE11" t="e">
        <f>AND(#REF!,"AAAAAFl+/6A=")</f>
        <v>#REF!</v>
      </c>
      <c r="FF11" t="e">
        <f>AND(#REF!,"AAAAAFl+/6E=")</f>
        <v>#REF!</v>
      </c>
      <c r="FG11" t="e">
        <f>AND(#REF!,"AAAAAFl+/6I=")</f>
        <v>#REF!</v>
      </c>
      <c r="FH11" t="e">
        <f>AND(#REF!,"AAAAAFl+/6M=")</f>
        <v>#REF!</v>
      </c>
      <c r="FI11" t="e">
        <f>IF(#REF!,"AAAAAFl+/6Q=",0)</f>
        <v>#REF!</v>
      </c>
      <c r="FJ11" t="e">
        <f>AND(#REF!,"AAAAAFl+/6U=")</f>
        <v>#REF!</v>
      </c>
      <c r="FK11" t="e">
        <f>AND(#REF!,"AAAAAFl+/6Y=")</f>
        <v>#REF!</v>
      </c>
      <c r="FL11" t="e">
        <f>AND(#REF!,"AAAAAFl+/6c=")</f>
        <v>#REF!</v>
      </c>
      <c r="FM11" t="e">
        <f>AND(#REF!,"AAAAAFl+/6g=")</f>
        <v>#REF!</v>
      </c>
      <c r="FN11" t="e">
        <f>AND(#REF!,"AAAAAFl+/6k=")</f>
        <v>#REF!</v>
      </c>
      <c r="FO11" t="e">
        <f>AND(#REF!,"AAAAAFl+/6o=")</f>
        <v>#REF!</v>
      </c>
      <c r="FP11" t="e">
        <f>AND(#REF!,"AAAAAFl+/6s=")</f>
        <v>#REF!</v>
      </c>
      <c r="FQ11" t="e">
        <f>AND(#REF!,"AAAAAFl+/6w=")</f>
        <v>#REF!</v>
      </c>
      <c r="FR11" t="e">
        <f>AND(#REF!,"AAAAAFl+/60=")</f>
        <v>#REF!</v>
      </c>
      <c r="FS11" t="e">
        <f>AND(#REF!,"AAAAAFl+/64=")</f>
        <v>#REF!</v>
      </c>
      <c r="FT11" t="e">
        <f>AND(#REF!,"AAAAAFl+/68=")</f>
        <v>#REF!</v>
      </c>
      <c r="FU11" t="e">
        <f>AND(#REF!,"AAAAAFl+/7A=")</f>
        <v>#REF!</v>
      </c>
      <c r="FV11" t="e">
        <f>AND(#REF!,"AAAAAFl+/7E=")</f>
        <v>#REF!</v>
      </c>
      <c r="FW11" t="e">
        <f>AND(#REF!,"AAAAAFl+/7I=")</f>
        <v>#REF!</v>
      </c>
      <c r="FX11" t="e">
        <f>AND(#REF!,"AAAAAFl+/7M=")</f>
        <v>#REF!</v>
      </c>
      <c r="FY11" t="e">
        <f>AND(#REF!,"AAAAAFl+/7Q=")</f>
        <v>#REF!</v>
      </c>
      <c r="FZ11" t="e">
        <f>AND(#REF!,"AAAAAFl+/7U=")</f>
        <v>#REF!</v>
      </c>
      <c r="GA11" t="e">
        <f>AND(#REF!,"AAAAAFl+/7Y=")</f>
        <v>#REF!</v>
      </c>
      <c r="GB11" t="e">
        <f>AND(#REF!,"AAAAAFl+/7c=")</f>
        <v>#REF!</v>
      </c>
      <c r="GC11" t="e">
        <f>AND(#REF!,"AAAAAFl+/7g=")</f>
        <v>#REF!</v>
      </c>
      <c r="GD11" t="e">
        <f>AND(#REF!,"AAAAAFl+/7k=")</f>
        <v>#REF!</v>
      </c>
      <c r="GE11" t="e">
        <f>AND(#REF!,"AAAAAFl+/7o=")</f>
        <v>#REF!</v>
      </c>
      <c r="GF11" t="e">
        <f>IF(#REF!,"AAAAAFl+/7s=",0)</f>
        <v>#REF!</v>
      </c>
      <c r="GG11" t="e">
        <f>AND(#REF!,"AAAAAFl+/7w=")</f>
        <v>#REF!</v>
      </c>
      <c r="GH11" t="e">
        <f>AND(#REF!,"AAAAAFl+/70=")</f>
        <v>#REF!</v>
      </c>
      <c r="GI11" t="e">
        <f>AND(#REF!,"AAAAAFl+/74=")</f>
        <v>#REF!</v>
      </c>
      <c r="GJ11" t="e">
        <f>AND(#REF!,"AAAAAFl+/78=")</f>
        <v>#REF!</v>
      </c>
      <c r="GK11" t="e">
        <f>AND(#REF!,"AAAAAFl+/8A=")</f>
        <v>#REF!</v>
      </c>
      <c r="GL11" t="e">
        <f>AND(#REF!,"AAAAAFl+/8E=")</f>
        <v>#REF!</v>
      </c>
      <c r="GM11" t="e">
        <f>AND(#REF!,"AAAAAFl+/8I=")</f>
        <v>#REF!</v>
      </c>
      <c r="GN11" t="e">
        <f>AND(#REF!,"AAAAAFl+/8M=")</f>
        <v>#REF!</v>
      </c>
      <c r="GO11" t="e">
        <f>AND(#REF!,"AAAAAFl+/8Q=")</f>
        <v>#REF!</v>
      </c>
      <c r="GP11" t="e">
        <f>AND(#REF!,"AAAAAFl+/8U=")</f>
        <v>#REF!</v>
      </c>
      <c r="GQ11" t="e">
        <f>AND(#REF!,"AAAAAFl+/8Y=")</f>
        <v>#REF!</v>
      </c>
      <c r="GR11" t="e">
        <f>AND(#REF!,"AAAAAFl+/8c=")</f>
        <v>#REF!</v>
      </c>
      <c r="GS11" t="e">
        <f>AND(#REF!,"AAAAAFl+/8g=")</f>
        <v>#REF!</v>
      </c>
      <c r="GT11" t="e">
        <f>AND(#REF!,"AAAAAFl+/8k=")</f>
        <v>#REF!</v>
      </c>
      <c r="GU11" t="e">
        <f>AND(#REF!,"AAAAAFl+/8o=")</f>
        <v>#REF!</v>
      </c>
      <c r="GV11" t="e">
        <f>AND(#REF!,"AAAAAFl+/8s=")</f>
        <v>#REF!</v>
      </c>
      <c r="GW11" t="e">
        <f>AND(#REF!,"AAAAAFl+/8w=")</f>
        <v>#REF!</v>
      </c>
      <c r="GX11" t="e">
        <f>AND(#REF!,"AAAAAFl+/80=")</f>
        <v>#REF!</v>
      </c>
      <c r="GY11" t="e">
        <f>AND(#REF!,"AAAAAFl+/84=")</f>
        <v>#REF!</v>
      </c>
      <c r="GZ11" t="e">
        <f>AND(#REF!,"AAAAAFl+/88=")</f>
        <v>#REF!</v>
      </c>
      <c r="HA11" t="e">
        <f>AND(#REF!,"AAAAAFl+/9A=")</f>
        <v>#REF!</v>
      </c>
      <c r="HB11" t="e">
        <f>AND(#REF!,"AAAAAFl+/9E=")</f>
        <v>#REF!</v>
      </c>
      <c r="HC11" t="e">
        <f>IF(#REF!,"AAAAAFl+/9I=",0)</f>
        <v>#REF!</v>
      </c>
      <c r="HD11" t="e">
        <f>AND(#REF!,"AAAAAFl+/9M=")</f>
        <v>#REF!</v>
      </c>
      <c r="HE11" t="e">
        <f>AND(#REF!,"AAAAAFl+/9Q=")</f>
        <v>#REF!</v>
      </c>
      <c r="HF11" t="e">
        <f>AND(#REF!,"AAAAAFl+/9U=")</f>
        <v>#REF!</v>
      </c>
      <c r="HG11" t="e">
        <f>AND(#REF!,"AAAAAFl+/9Y=")</f>
        <v>#REF!</v>
      </c>
      <c r="HH11" t="e">
        <f>AND(#REF!,"AAAAAFl+/9c=")</f>
        <v>#REF!</v>
      </c>
      <c r="HI11" t="e">
        <f>AND(#REF!,"AAAAAFl+/9g=")</f>
        <v>#REF!</v>
      </c>
      <c r="HJ11" t="e">
        <f>AND(#REF!,"AAAAAFl+/9k=")</f>
        <v>#REF!</v>
      </c>
      <c r="HK11" t="e">
        <f>AND(#REF!,"AAAAAFl+/9o=")</f>
        <v>#REF!</v>
      </c>
      <c r="HL11" t="e">
        <f>AND(#REF!,"AAAAAFl+/9s=")</f>
        <v>#REF!</v>
      </c>
      <c r="HM11" t="e">
        <f>AND(#REF!,"AAAAAFl+/9w=")</f>
        <v>#REF!</v>
      </c>
      <c r="HN11" t="e">
        <f>AND(#REF!,"AAAAAFl+/90=")</f>
        <v>#REF!</v>
      </c>
      <c r="HO11" t="e">
        <f>AND(#REF!,"AAAAAFl+/94=")</f>
        <v>#REF!</v>
      </c>
      <c r="HP11" t="e">
        <f>AND(#REF!,"AAAAAFl+/98=")</f>
        <v>#REF!</v>
      </c>
      <c r="HQ11" t="e">
        <f>AND(#REF!,"AAAAAFl+/+A=")</f>
        <v>#REF!</v>
      </c>
      <c r="HR11" t="e">
        <f>AND(#REF!,"AAAAAFl+/+E=")</f>
        <v>#REF!</v>
      </c>
      <c r="HS11" t="e">
        <f>AND(#REF!,"AAAAAFl+/+I=")</f>
        <v>#REF!</v>
      </c>
      <c r="HT11" t="e">
        <f>AND(#REF!,"AAAAAFl+/+M=")</f>
        <v>#REF!</v>
      </c>
      <c r="HU11" t="e">
        <f>AND(#REF!,"AAAAAFl+/+Q=")</f>
        <v>#REF!</v>
      </c>
      <c r="HV11" t="e">
        <f>AND(#REF!,"AAAAAFl+/+U=")</f>
        <v>#REF!</v>
      </c>
      <c r="HW11" t="e">
        <f>IF(#REF!,"AAAAAFl+/+Y=",0)</f>
        <v>#REF!</v>
      </c>
      <c r="HX11" t="e">
        <f>AND(#REF!,"AAAAAFl+/+c=")</f>
        <v>#REF!</v>
      </c>
      <c r="HY11" t="e">
        <f>AND(#REF!,"AAAAAFl+/+g=")</f>
        <v>#REF!</v>
      </c>
      <c r="HZ11" t="e">
        <f>AND(#REF!,"AAAAAFl+/+k=")</f>
        <v>#REF!</v>
      </c>
      <c r="IA11" t="e">
        <f>AND(#REF!,"AAAAAFl+/+o=")</f>
        <v>#REF!</v>
      </c>
      <c r="IB11" t="e">
        <f>AND(#REF!,"AAAAAFl+/+s=")</f>
        <v>#REF!</v>
      </c>
      <c r="IC11" t="e">
        <f>AND(#REF!,"AAAAAFl+/+w=")</f>
        <v>#REF!</v>
      </c>
      <c r="ID11" t="e">
        <f>AND(#REF!,"AAAAAFl+/+0=")</f>
        <v>#REF!</v>
      </c>
      <c r="IE11" t="e">
        <f>AND(#REF!,"AAAAAFl+/+4=")</f>
        <v>#REF!</v>
      </c>
      <c r="IF11" t="e">
        <f>AND(#REF!,"AAAAAFl+/+8=")</f>
        <v>#REF!</v>
      </c>
      <c r="IG11" t="e">
        <f>AND(#REF!,"AAAAAFl+//A=")</f>
        <v>#REF!</v>
      </c>
      <c r="IH11" t="e">
        <f>AND(#REF!,"AAAAAFl+//E=")</f>
        <v>#REF!</v>
      </c>
      <c r="II11" t="e">
        <f>AND(#REF!,"AAAAAFl+//I=")</f>
        <v>#REF!</v>
      </c>
      <c r="IJ11" t="e">
        <f>AND(#REF!,"AAAAAFl+//M=")</f>
        <v>#REF!</v>
      </c>
      <c r="IK11" t="e">
        <f>AND(#REF!,"AAAAAFl+//Q=")</f>
        <v>#REF!</v>
      </c>
      <c r="IL11" t="e">
        <f>AND(#REF!,"AAAAAFl+//U=")</f>
        <v>#REF!</v>
      </c>
      <c r="IM11" t="e">
        <f>AND(#REF!,"AAAAAFl+//Y=")</f>
        <v>#REF!</v>
      </c>
      <c r="IN11" t="e">
        <f>AND(#REF!,"AAAAAFl+//c=")</f>
        <v>#REF!</v>
      </c>
      <c r="IO11" t="e">
        <f>AND(#REF!,"AAAAAFl+//g=")</f>
        <v>#REF!</v>
      </c>
      <c r="IP11" t="e">
        <f>AND(#REF!,"AAAAAFl+//k=")</f>
        <v>#REF!</v>
      </c>
      <c r="IQ11" t="e">
        <f>IF(#REF!,"AAAAAFl+//o=",0)</f>
        <v>#REF!</v>
      </c>
      <c r="IR11" t="e">
        <f>IF(#REF!,"AAAAAFl+//s=",0)</f>
        <v>#REF!</v>
      </c>
      <c r="IS11" t="e">
        <f>IF(#REF!,"AAAAAFl+//w=",0)</f>
        <v>#REF!</v>
      </c>
      <c r="IT11" t="e">
        <f>IF(#REF!,"AAAAAFl+//0=",0)</f>
        <v>#REF!</v>
      </c>
      <c r="IU11" t="e">
        <f>IF(#REF!,"AAAAAFl+//4=",0)</f>
        <v>#REF!</v>
      </c>
      <c r="IV11" t="e">
        <f>IF(#REF!,"AAAAAFl+//8=",0)</f>
        <v>#REF!</v>
      </c>
    </row>
    <row r="12" spans="1:256">
      <c r="A12" t="e">
        <f>IF(#REF!,"AAAAAC+XvwA=",0)</f>
        <v>#REF!</v>
      </c>
      <c r="B12" t="e">
        <f>IF(#REF!,"AAAAAC+XvwE=",0)</f>
        <v>#REF!</v>
      </c>
      <c r="C12" t="e">
        <f>IF(#REF!,"AAAAAC+XvwI=",0)</f>
        <v>#REF!</v>
      </c>
      <c r="D12" t="e">
        <f>IF(#REF!,"AAAAAC+XvwM=",0)</f>
        <v>#REF!</v>
      </c>
      <c r="E12" t="e">
        <f>IF(#REF!,"AAAAAC+XvwQ=",0)</f>
        <v>#REF!</v>
      </c>
      <c r="F12" t="e">
        <f>IF(#REF!,"AAAAAC+XvwU=",0)</f>
        <v>#REF!</v>
      </c>
      <c r="G12" t="e">
        <f>IF(#REF!,"AAAAAC+XvwY=",0)</f>
        <v>#REF!</v>
      </c>
      <c r="H12" t="e">
        <f>IF(#REF!,"AAAAAC+Xvwc=",0)</f>
        <v>#REF!</v>
      </c>
      <c r="I12" t="e">
        <f>IF(#REF!,"AAAAAC+Xvwg=",0)</f>
        <v>#REF!</v>
      </c>
      <c r="J12" t="e">
        <f>IF(#REF!,"AAAAAC+Xvwk=",0)</f>
        <v>#REF!</v>
      </c>
      <c r="K12" t="e">
        <f>IF(#REF!,"AAAAAC+Xvwo=",0)</f>
        <v>#REF!</v>
      </c>
      <c r="L12" t="e">
        <f>IF(#REF!,"AAAAAC+Xvws=",0)</f>
        <v>#REF!</v>
      </c>
      <c r="M12" t="e">
        <f>IF(#REF!,"AAAAAC+Xvww=",0)</f>
        <v>#REF!</v>
      </c>
      <c r="N12" t="e">
        <f>IF(#REF!,"AAAAAC+Xvw0=",0)</f>
        <v>#REF!</v>
      </c>
      <c r="O12" t="e">
        <f>IF(#REF!,"AAAAAC+Xvw4=",0)</f>
        <v>#REF!</v>
      </c>
      <c r="P12" t="e">
        <f>IF(#REF!,"AAAAAC+Xvw8=",0)</f>
        <v>#REF!</v>
      </c>
      <c r="Q12" t="e">
        <f>IF(#REF!,"AAAAAC+XvxA=",0)</f>
        <v>#REF!</v>
      </c>
      <c r="R12" t="e">
        <f>AND(#REF!,"AAAAAC+XvxE=")</f>
        <v>#REF!</v>
      </c>
      <c r="S12" t="e">
        <f>AND(#REF!,"AAAAAC+XvxI=")</f>
        <v>#REF!</v>
      </c>
      <c r="T12" t="e">
        <f>AND(#REF!,"AAAAAC+XvxM=")</f>
        <v>#REF!</v>
      </c>
      <c r="U12" t="e">
        <f>AND(#REF!,"AAAAAC+XvxQ=")</f>
        <v>#REF!</v>
      </c>
      <c r="V12" t="e">
        <f>AND(#REF!,"AAAAAC+XvxU=")</f>
        <v>#REF!</v>
      </c>
      <c r="W12" t="e">
        <f>AND(#REF!,"AAAAAC+XvxY=")</f>
        <v>#REF!</v>
      </c>
      <c r="X12" t="e">
        <f>AND(#REF!,"AAAAAC+Xvxc=")</f>
        <v>#REF!</v>
      </c>
      <c r="Y12" t="e">
        <f>AND(#REF!,"AAAAAC+Xvxg=")</f>
        <v>#REF!</v>
      </c>
      <c r="Z12" t="e">
        <f>AND(#REF!,"AAAAAC+Xvxk=")</f>
        <v>#REF!</v>
      </c>
      <c r="AA12" t="e">
        <f>AND(#REF!,"AAAAAC+Xvxo=")</f>
        <v>#REF!</v>
      </c>
      <c r="AB12" t="e">
        <f>AND(#REF!,"AAAAAC+Xvxs=")</f>
        <v>#REF!</v>
      </c>
      <c r="AC12" t="e">
        <f>AND(#REF!,"AAAAAC+Xvxw=")</f>
        <v>#REF!</v>
      </c>
      <c r="AD12" t="e">
        <f>AND(#REF!,"AAAAAC+Xvx0=")</f>
        <v>#REF!</v>
      </c>
      <c r="AE12" t="e">
        <f>AND(#REF!,"AAAAAC+Xvx4=")</f>
        <v>#REF!</v>
      </c>
      <c r="AF12" t="e">
        <f>AND(#REF!,"AAAAAC+Xvx8=")</f>
        <v>#REF!</v>
      </c>
      <c r="AG12" t="e">
        <f>AND(#REF!,"AAAAAC+XvyA=")</f>
        <v>#REF!</v>
      </c>
      <c r="AH12" t="e">
        <f>AND(#REF!,"AAAAAC+XvyE=")</f>
        <v>#REF!</v>
      </c>
      <c r="AI12" t="e">
        <f>AND(#REF!,"AAAAAC+XvyI=")</f>
        <v>#REF!</v>
      </c>
      <c r="AJ12" t="e">
        <f>AND(#REF!,"AAAAAC+XvyM=")</f>
        <v>#REF!</v>
      </c>
      <c r="AK12" t="e">
        <f>AND(#REF!,"AAAAAC+XvyQ=")</f>
        <v>#REF!</v>
      </c>
      <c r="AL12" t="e">
        <f>AND(#REF!,"AAAAAC+XvyU=")</f>
        <v>#REF!</v>
      </c>
      <c r="AM12" t="e">
        <f>AND(#REF!,"AAAAAC+XvyY=")</f>
        <v>#REF!</v>
      </c>
      <c r="AN12" t="e">
        <f>IF(#REF!,"AAAAAC+Xvyc=",0)</f>
        <v>#REF!</v>
      </c>
      <c r="AO12" t="e">
        <f>AND(#REF!,"AAAAAC+Xvyg=")</f>
        <v>#REF!</v>
      </c>
      <c r="AP12" t="e">
        <f>AND(#REF!,"AAAAAC+Xvyk=")</f>
        <v>#REF!</v>
      </c>
      <c r="AQ12" t="e">
        <f>AND(#REF!,"AAAAAC+Xvyo=")</f>
        <v>#REF!</v>
      </c>
      <c r="AR12" t="e">
        <f>AND(#REF!,"AAAAAC+Xvys=")</f>
        <v>#REF!</v>
      </c>
      <c r="AS12" t="e">
        <f>AND(#REF!,"AAAAAC+Xvyw=")</f>
        <v>#REF!</v>
      </c>
      <c r="AT12" t="e">
        <f>AND(#REF!,"AAAAAC+Xvy0=")</f>
        <v>#REF!</v>
      </c>
      <c r="AU12" t="e">
        <f>AND(#REF!,"AAAAAC+Xvy4=")</f>
        <v>#REF!</v>
      </c>
      <c r="AV12" t="e">
        <f>AND(#REF!,"AAAAAC+Xvy8=")</f>
        <v>#REF!</v>
      </c>
      <c r="AW12" t="e">
        <f>AND(#REF!,"AAAAAC+XvzA=")</f>
        <v>#REF!</v>
      </c>
      <c r="AX12" t="e">
        <f>AND(#REF!,"AAAAAC+XvzE=")</f>
        <v>#REF!</v>
      </c>
      <c r="AY12" t="e">
        <f>AND(#REF!,"AAAAAC+XvzI=")</f>
        <v>#REF!</v>
      </c>
      <c r="AZ12" t="e">
        <f>AND(#REF!,"AAAAAC+XvzM=")</f>
        <v>#REF!</v>
      </c>
      <c r="BA12" t="e">
        <f>AND(#REF!,"AAAAAC+XvzQ=")</f>
        <v>#REF!</v>
      </c>
      <c r="BB12" t="e">
        <f>AND(#REF!,"AAAAAC+XvzU=")</f>
        <v>#REF!</v>
      </c>
      <c r="BC12" t="e">
        <f>AND(#REF!,"AAAAAC+XvzY=")</f>
        <v>#REF!</v>
      </c>
      <c r="BD12" t="e">
        <f>AND(#REF!,"AAAAAC+Xvzc=")</f>
        <v>#REF!</v>
      </c>
      <c r="BE12" t="e">
        <f>AND(#REF!,"AAAAAC+Xvzg=")</f>
        <v>#REF!</v>
      </c>
      <c r="BF12" t="e">
        <f>AND(#REF!,"AAAAAC+Xvzk=")</f>
        <v>#REF!</v>
      </c>
      <c r="BG12" t="e">
        <f>AND(#REF!,"AAAAAC+Xvzo=")</f>
        <v>#REF!</v>
      </c>
      <c r="BH12" t="e">
        <f>AND(#REF!,"AAAAAC+Xvzs=")</f>
        <v>#REF!</v>
      </c>
      <c r="BI12" t="e">
        <f>AND(#REF!,"AAAAAC+Xvzw=")</f>
        <v>#REF!</v>
      </c>
      <c r="BJ12" t="e">
        <f>AND(#REF!,"AAAAAC+Xvz0=")</f>
        <v>#REF!</v>
      </c>
      <c r="BK12" t="e">
        <f>IF(#REF!,"AAAAAC+Xvz4=",0)</f>
        <v>#REF!</v>
      </c>
      <c r="BL12" t="e">
        <f>AND(#REF!,"AAAAAC+Xvz8=")</f>
        <v>#REF!</v>
      </c>
      <c r="BM12" t="e">
        <f>AND(#REF!,"AAAAAC+Xv0A=")</f>
        <v>#REF!</v>
      </c>
      <c r="BN12" t="e">
        <f>AND(#REF!,"AAAAAC+Xv0E=")</f>
        <v>#REF!</v>
      </c>
      <c r="BO12" t="e">
        <f>AND(#REF!,"AAAAAC+Xv0I=")</f>
        <v>#REF!</v>
      </c>
      <c r="BP12" t="e">
        <f>AND(#REF!,"AAAAAC+Xv0M=")</f>
        <v>#REF!</v>
      </c>
      <c r="BQ12" t="e">
        <f>AND(#REF!,"AAAAAC+Xv0Q=")</f>
        <v>#REF!</v>
      </c>
      <c r="BR12" t="e">
        <f>AND(#REF!,"AAAAAC+Xv0U=")</f>
        <v>#REF!</v>
      </c>
      <c r="BS12" t="e">
        <f>AND(#REF!,"AAAAAC+Xv0Y=")</f>
        <v>#REF!</v>
      </c>
      <c r="BT12" t="e">
        <f>AND(#REF!,"AAAAAC+Xv0c=")</f>
        <v>#REF!</v>
      </c>
      <c r="BU12" t="e">
        <f>AND(#REF!,"AAAAAC+Xv0g=")</f>
        <v>#REF!</v>
      </c>
      <c r="BV12" t="e">
        <f>AND(#REF!,"AAAAAC+Xv0k=")</f>
        <v>#REF!</v>
      </c>
      <c r="BW12" t="e">
        <f>AND(#REF!,"AAAAAC+Xv0o=")</f>
        <v>#REF!</v>
      </c>
      <c r="BX12" t="e">
        <f>AND(#REF!,"AAAAAC+Xv0s=")</f>
        <v>#REF!</v>
      </c>
      <c r="BY12" t="e">
        <f>AND(#REF!,"AAAAAC+Xv0w=")</f>
        <v>#REF!</v>
      </c>
      <c r="BZ12" t="e">
        <f>AND(#REF!,"AAAAAC+Xv00=")</f>
        <v>#REF!</v>
      </c>
      <c r="CA12" t="e">
        <f>AND(#REF!,"AAAAAC+Xv04=")</f>
        <v>#REF!</v>
      </c>
      <c r="CB12" t="e">
        <f>AND(#REF!,"AAAAAC+Xv08=")</f>
        <v>#REF!</v>
      </c>
      <c r="CC12" t="e">
        <f>AND(#REF!,"AAAAAC+Xv1A=")</f>
        <v>#REF!</v>
      </c>
      <c r="CD12" t="e">
        <f>AND(#REF!,"AAAAAC+Xv1E=")</f>
        <v>#REF!</v>
      </c>
      <c r="CE12" t="e">
        <f>AND(#REF!,"AAAAAC+Xv1I=")</f>
        <v>#REF!</v>
      </c>
      <c r="CF12" t="e">
        <f>AND(#REF!,"AAAAAC+Xv1M=")</f>
        <v>#REF!</v>
      </c>
      <c r="CG12" t="e">
        <f>AND(#REF!,"AAAAAC+Xv1Q=")</f>
        <v>#REF!</v>
      </c>
      <c r="CH12" t="e">
        <f>IF(#REF!,"AAAAAC+Xv1U=",0)</f>
        <v>#REF!</v>
      </c>
      <c r="CI12" t="e">
        <f>AND(#REF!,"AAAAAC+Xv1Y=")</f>
        <v>#REF!</v>
      </c>
      <c r="CJ12" t="e">
        <f>AND(#REF!,"AAAAAC+Xv1c=")</f>
        <v>#REF!</v>
      </c>
      <c r="CK12" t="e">
        <f>AND(#REF!,"AAAAAC+Xv1g=")</f>
        <v>#REF!</v>
      </c>
      <c r="CL12" t="e">
        <f>AND(#REF!,"AAAAAC+Xv1k=")</f>
        <v>#REF!</v>
      </c>
      <c r="CM12" t="e">
        <f>AND(#REF!,"AAAAAC+Xv1o=")</f>
        <v>#REF!</v>
      </c>
      <c r="CN12" t="e">
        <f>AND(#REF!,"AAAAAC+Xv1s=")</f>
        <v>#REF!</v>
      </c>
      <c r="CO12" t="e">
        <f>AND(#REF!,"AAAAAC+Xv1w=")</f>
        <v>#REF!</v>
      </c>
      <c r="CP12" t="e">
        <f>AND(#REF!,"AAAAAC+Xv10=")</f>
        <v>#REF!</v>
      </c>
      <c r="CQ12" t="e">
        <f>AND(#REF!,"AAAAAC+Xv14=")</f>
        <v>#REF!</v>
      </c>
      <c r="CR12" t="e">
        <f>AND(#REF!,"AAAAAC+Xv18=")</f>
        <v>#REF!</v>
      </c>
      <c r="CS12" t="e">
        <f>AND(#REF!,"AAAAAC+Xv2A=")</f>
        <v>#REF!</v>
      </c>
      <c r="CT12" t="e">
        <f>AND(#REF!,"AAAAAC+Xv2E=")</f>
        <v>#REF!</v>
      </c>
      <c r="CU12" t="e">
        <f>AND(#REF!,"AAAAAC+Xv2I=")</f>
        <v>#REF!</v>
      </c>
      <c r="CV12" t="e">
        <f>AND(#REF!,"AAAAAC+Xv2M=")</f>
        <v>#REF!</v>
      </c>
      <c r="CW12" t="e">
        <f>AND(#REF!,"AAAAAC+Xv2Q=")</f>
        <v>#REF!</v>
      </c>
      <c r="CX12" t="e">
        <f>AND(#REF!,"AAAAAC+Xv2U=")</f>
        <v>#REF!</v>
      </c>
      <c r="CY12" t="e">
        <f>AND(#REF!,"AAAAAC+Xv2Y=")</f>
        <v>#REF!</v>
      </c>
      <c r="CZ12" t="e">
        <f>AND(#REF!,"AAAAAC+Xv2c=")</f>
        <v>#REF!</v>
      </c>
      <c r="DA12" t="e">
        <f>AND(#REF!,"AAAAAC+Xv2g=")</f>
        <v>#REF!</v>
      </c>
      <c r="DB12" t="e">
        <f>AND(#REF!,"AAAAAC+Xv2k=")</f>
        <v>#REF!</v>
      </c>
      <c r="DC12" t="e">
        <f>AND(#REF!,"AAAAAC+Xv2o=")</f>
        <v>#REF!</v>
      </c>
      <c r="DD12" t="e">
        <f>AND(#REF!,"AAAAAC+Xv2s=")</f>
        <v>#REF!</v>
      </c>
      <c r="DE12" t="e">
        <f>IF(#REF!,"AAAAAC+Xv2w=",0)</f>
        <v>#REF!</v>
      </c>
      <c r="DF12" t="e">
        <f>AND(#REF!,"AAAAAC+Xv20=")</f>
        <v>#REF!</v>
      </c>
      <c r="DG12" t="e">
        <f>AND(#REF!,"AAAAAC+Xv24=")</f>
        <v>#REF!</v>
      </c>
      <c r="DH12" t="e">
        <f>AND(#REF!,"AAAAAC+Xv28=")</f>
        <v>#REF!</v>
      </c>
      <c r="DI12" t="e">
        <f>AND(#REF!,"AAAAAC+Xv3A=")</f>
        <v>#REF!</v>
      </c>
      <c r="DJ12" t="e">
        <f>AND(#REF!,"AAAAAC+Xv3E=")</f>
        <v>#REF!</v>
      </c>
      <c r="DK12" t="e">
        <f>AND(#REF!,"AAAAAC+Xv3I=")</f>
        <v>#REF!</v>
      </c>
      <c r="DL12" t="e">
        <f>AND(#REF!,"AAAAAC+Xv3M=")</f>
        <v>#REF!</v>
      </c>
      <c r="DM12" t="e">
        <f>AND(#REF!,"AAAAAC+Xv3Q=")</f>
        <v>#REF!</v>
      </c>
      <c r="DN12" t="e">
        <f>AND(#REF!,"AAAAAC+Xv3U=")</f>
        <v>#REF!</v>
      </c>
      <c r="DO12" t="e">
        <f>AND(#REF!,"AAAAAC+Xv3Y=")</f>
        <v>#REF!</v>
      </c>
      <c r="DP12" t="e">
        <f>AND(#REF!,"AAAAAC+Xv3c=")</f>
        <v>#REF!</v>
      </c>
      <c r="DQ12" t="e">
        <f>AND(#REF!,"AAAAAC+Xv3g=")</f>
        <v>#REF!</v>
      </c>
      <c r="DR12" t="e">
        <f>AND(#REF!,"AAAAAC+Xv3k=")</f>
        <v>#REF!</v>
      </c>
      <c r="DS12" t="e">
        <f>AND(#REF!,"AAAAAC+Xv3o=")</f>
        <v>#REF!</v>
      </c>
      <c r="DT12" t="e">
        <f>AND(#REF!,"AAAAAC+Xv3s=")</f>
        <v>#REF!</v>
      </c>
      <c r="DU12" t="e">
        <f>AND(#REF!,"AAAAAC+Xv3w=")</f>
        <v>#REF!</v>
      </c>
      <c r="DV12" t="e">
        <f>AND(#REF!,"AAAAAC+Xv30=")</f>
        <v>#REF!</v>
      </c>
      <c r="DW12" t="e">
        <f>AND(#REF!,"AAAAAC+Xv34=")</f>
        <v>#REF!</v>
      </c>
      <c r="DX12" t="e">
        <f>AND(#REF!,"AAAAAC+Xv38=")</f>
        <v>#REF!</v>
      </c>
      <c r="DY12" t="e">
        <f>AND(#REF!,"AAAAAC+Xv4A=")</f>
        <v>#REF!</v>
      </c>
      <c r="DZ12" t="e">
        <f>AND(#REF!,"AAAAAC+Xv4E=")</f>
        <v>#REF!</v>
      </c>
      <c r="EA12" t="e">
        <f>AND(#REF!,"AAAAAC+Xv4I=")</f>
        <v>#REF!</v>
      </c>
      <c r="EB12" t="e">
        <f>IF(#REF!,"AAAAAC+Xv4M=",0)</f>
        <v>#REF!</v>
      </c>
      <c r="EC12" t="e">
        <f>AND(#REF!,"AAAAAC+Xv4Q=")</f>
        <v>#REF!</v>
      </c>
      <c r="ED12" t="e">
        <f>AND(#REF!,"AAAAAC+Xv4U=")</f>
        <v>#REF!</v>
      </c>
      <c r="EE12" t="e">
        <f>AND(#REF!,"AAAAAC+Xv4Y=")</f>
        <v>#REF!</v>
      </c>
      <c r="EF12" t="e">
        <f>AND(#REF!,"AAAAAC+Xv4c=")</f>
        <v>#REF!</v>
      </c>
      <c r="EG12" t="e">
        <f>AND(#REF!,"AAAAAC+Xv4g=")</f>
        <v>#REF!</v>
      </c>
      <c r="EH12" t="e">
        <f>AND(#REF!,"AAAAAC+Xv4k=")</f>
        <v>#REF!</v>
      </c>
      <c r="EI12" t="e">
        <f>AND(#REF!,"AAAAAC+Xv4o=")</f>
        <v>#REF!</v>
      </c>
      <c r="EJ12" t="e">
        <f>AND(#REF!,"AAAAAC+Xv4s=")</f>
        <v>#REF!</v>
      </c>
      <c r="EK12" t="e">
        <f>AND(#REF!,"AAAAAC+Xv4w=")</f>
        <v>#REF!</v>
      </c>
      <c r="EL12" t="e">
        <f>AND(#REF!,"AAAAAC+Xv40=")</f>
        <v>#REF!</v>
      </c>
      <c r="EM12" t="e">
        <f>AND(#REF!,"AAAAAC+Xv44=")</f>
        <v>#REF!</v>
      </c>
      <c r="EN12" t="e">
        <f>AND(#REF!,"AAAAAC+Xv48=")</f>
        <v>#REF!</v>
      </c>
      <c r="EO12" t="e">
        <f>AND(#REF!,"AAAAAC+Xv5A=")</f>
        <v>#REF!</v>
      </c>
      <c r="EP12" t="e">
        <f>AND(#REF!,"AAAAAC+Xv5E=")</f>
        <v>#REF!</v>
      </c>
      <c r="EQ12" t="e">
        <f>AND(#REF!,"AAAAAC+Xv5I=")</f>
        <v>#REF!</v>
      </c>
      <c r="ER12" t="e">
        <f>AND(#REF!,"AAAAAC+Xv5M=")</f>
        <v>#REF!</v>
      </c>
      <c r="ES12" t="e">
        <f>AND(#REF!,"AAAAAC+Xv5Q=")</f>
        <v>#REF!</v>
      </c>
      <c r="ET12" t="e">
        <f>AND(#REF!,"AAAAAC+Xv5U=")</f>
        <v>#REF!</v>
      </c>
      <c r="EU12" t="e">
        <f>AND(#REF!,"AAAAAC+Xv5Y=")</f>
        <v>#REF!</v>
      </c>
      <c r="EV12" t="e">
        <f>AND(#REF!,"AAAAAC+Xv5c=")</f>
        <v>#REF!</v>
      </c>
      <c r="EW12" t="e">
        <f>AND(#REF!,"AAAAAC+Xv5g=")</f>
        <v>#REF!</v>
      </c>
      <c r="EX12" t="e">
        <f>AND(#REF!,"AAAAAC+Xv5k=")</f>
        <v>#REF!</v>
      </c>
      <c r="EY12" t="e">
        <f>IF(#REF!,"AAAAAC+Xv5o=",0)</f>
        <v>#REF!</v>
      </c>
      <c r="EZ12" t="e">
        <f>AND(#REF!,"AAAAAC+Xv5s=")</f>
        <v>#REF!</v>
      </c>
      <c r="FA12" t="e">
        <f>AND(#REF!,"AAAAAC+Xv5w=")</f>
        <v>#REF!</v>
      </c>
      <c r="FB12" t="e">
        <f>AND(#REF!,"AAAAAC+Xv50=")</f>
        <v>#REF!</v>
      </c>
      <c r="FC12" t="e">
        <f>AND(#REF!,"AAAAAC+Xv54=")</f>
        <v>#REF!</v>
      </c>
      <c r="FD12" t="e">
        <f>AND(#REF!,"AAAAAC+Xv58=")</f>
        <v>#REF!</v>
      </c>
      <c r="FE12" t="e">
        <f>AND(#REF!,"AAAAAC+Xv6A=")</f>
        <v>#REF!</v>
      </c>
      <c r="FF12" t="e">
        <f>AND(#REF!,"AAAAAC+Xv6E=")</f>
        <v>#REF!</v>
      </c>
      <c r="FG12" t="e">
        <f>AND(#REF!,"AAAAAC+Xv6I=")</f>
        <v>#REF!</v>
      </c>
      <c r="FH12" t="e">
        <f>AND(#REF!,"AAAAAC+Xv6M=")</f>
        <v>#REF!</v>
      </c>
      <c r="FI12" t="e">
        <f>AND(#REF!,"AAAAAC+Xv6Q=")</f>
        <v>#REF!</v>
      </c>
      <c r="FJ12" t="e">
        <f>AND(#REF!,"AAAAAC+Xv6U=")</f>
        <v>#REF!</v>
      </c>
      <c r="FK12" t="e">
        <f>AND(#REF!,"AAAAAC+Xv6Y=")</f>
        <v>#REF!</v>
      </c>
      <c r="FL12" t="e">
        <f>AND(#REF!,"AAAAAC+Xv6c=")</f>
        <v>#REF!</v>
      </c>
      <c r="FM12" t="e">
        <f>AND(#REF!,"AAAAAC+Xv6g=")</f>
        <v>#REF!</v>
      </c>
      <c r="FN12" t="e">
        <f>AND(#REF!,"AAAAAC+Xv6k=")</f>
        <v>#REF!</v>
      </c>
      <c r="FO12" t="e">
        <f>AND(#REF!,"AAAAAC+Xv6o=")</f>
        <v>#REF!</v>
      </c>
      <c r="FP12" t="e">
        <f>AND(#REF!,"AAAAAC+Xv6s=")</f>
        <v>#REF!</v>
      </c>
      <c r="FQ12" t="e">
        <f>AND(#REF!,"AAAAAC+Xv6w=")</f>
        <v>#REF!</v>
      </c>
      <c r="FR12" t="e">
        <f>AND(#REF!,"AAAAAC+Xv60=")</f>
        <v>#REF!</v>
      </c>
      <c r="FS12" t="e">
        <f>AND(#REF!,"AAAAAC+Xv64=")</f>
        <v>#REF!</v>
      </c>
      <c r="FT12" t="e">
        <f>AND(#REF!,"AAAAAC+Xv68=")</f>
        <v>#REF!</v>
      </c>
      <c r="FU12" t="e">
        <f>AND(#REF!,"AAAAAC+Xv7A=")</f>
        <v>#REF!</v>
      </c>
      <c r="FV12" t="e">
        <f>IF(#REF!,"AAAAAC+Xv7E=",0)</f>
        <v>#REF!</v>
      </c>
      <c r="FW12" t="e">
        <f>AND(#REF!,"AAAAAC+Xv7I=")</f>
        <v>#REF!</v>
      </c>
      <c r="FX12" t="e">
        <f>AND(#REF!,"AAAAAC+Xv7M=")</f>
        <v>#REF!</v>
      </c>
      <c r="FY12" t="e">
        <f>AND(#REF!,"AAAAAC+Xv7Q=")</f>
        <v>#REF!</v>
      </c>
      <c r="FZ12" t="e">
        <f>AND(#REF!,"AAAAAC+Xv7U=")</f>
        <v>#REF!</v>
      </c>
      <c r="GA12" t="e">
        <f>AND(#REF!,"AAAAAC+Xv7Y=")</f>
        <v>#REF!</v>
      </c>
      <c r="GB12" t="e">
        <f>AND(#REF!,"AAAAAC+Xv7c=")</f>
        <v>#REF!</v>
      </c>
      <c r="GC12" t="e">
        <f>AND(#REF!,"AAAAAC+Xv7g=")</f>
        <v>#REF!</v>
      </c>
      <c r="GD12" t="e">
        <f>AND(#REF!,"AAAAAC+Xv7k=")</f>
        <v>#REF!</v>
      </c>
      <c r="GE12" t="e">
        <f>AND(#REF!,"AAAAAC+Xv7o=")</f>
        <v>#REF!</v>
      </c>
      <c r="GF12" t="e">
        <f>AND(#REF!,"AAAAAC+Xv7s=")</f>
        <v>#REF!</v>
      </c>
      <c r="GG12" t="e">
        <f>AND(#REF!,"AAAAAC+Xv7w=")</f>
        <v>#REF!</v>
      </c>
      <c r="GH12" t="e">
        <f>AND(#REF!,"AAAAAC+Xv70=")</f>
        <v>#REF!</v>
      </c>
      <c r="GI12" t="e">
        <f>AND(#REF!,"AAAAAC+Xv74=")</f>
        <v>#REF!</v>
      </c>
      <c r="GJ12" t="e">
        <f>AND(#REF!,"AAAAAC+Xv78=")</f>
        <v>#REF!</v>
      </c>
      <c r="GK12" t="e">
        <f>AND(#REF!,"AAAAAC+Xv8A=")</f>
        <v>#REF!</v>
      </c>
      <c r="GL12" t="e">
        <f>AND(#REF!,"AAAAAC+Xv8E=")</f>
        <v>#REF!</v>
      </c>
      <c r="GM12" t="e">
        <f>AND(#REF!,"AAAAAC+Xv8I=")</f>
        <v>#REF!</v>
      </c>
      <c r="GN12" t="e">
        <f>AND(#REF!,"AAAAAC+Xv8M=")</f>
        <v>#REF!</v>
      </c>
      <c r="GO12" t="e">
        <f>AND(#REF!,"AAAAAC+Xv8Q=")</f>
        <v>#REF!</v>
      </c>
      <c r="GP12" t="e">
        <f>AND(#REF!,"AAAAAC+Xv8U=")</f>
        <v>#REF!</v>
      </c>
      <c r="GQ12" t="e">
        <f>AND(#REF!,"AAAAAC+Xv8Y=")</f>
        <v>#REF!</v>
      </c>
      <c r="GR12" t="e">
        <f>AND(#REF!,"AAAAAC+Xv8c=")</f>
        <v>#REF!</v>
      </c>
      <c r="GS12" t="e">
        <f>IF(#REF!,"AAAAAC+Xv8g=",0)</f>
        <v>#REF!</v>
      </c>
      <c r="GT12" t="e">
        <f>AND(#REF!,"AAAAAC+Xv8k=")</f>
        <v>#REF!</v>
      </c>
      <c r="GU12" t="e">
        <f>AND(#REF!,"AAAAAC+Xv8o=")</f>
        <v>#REF!</v>
      </c>
      <c r="GV12" t="e">
        <f>AND(#REF!,"AAAAAC+Xv8s=")</f>
        <v>#REF!</v>
      </c>
      <c r="GW12" t="e">
        <f>AND(#REF!,"AAAAAC+Xv8w=")</f>
        <v>#REF!</v>
      </c>
      <c r="GX12" t="e">
        <f>AND(#REF!,"AAAAAC+Xv80=")</f>
        <v>#REF!</v>
      </c>
      <c r="GY12" t="e">
        <f>AND(#REF!,"AAAAAC+Xv84=")</f>
        <v>#REF!</v>
      </c>
      <c r="GZ12" t="e">
        <f>AND(#REF!,"AAAAAC+Xv88=")</f>
        <v>#REF!</v>
      </c>
      <c r="HA12" t="e">
        <f>AND(#REF!,"AAAAAC+Xv9A=")</f>
        <v>#REF!</v>
      </c>
      <c r="HB12" t="e">
        <f>AND(#REF!,"AAAAAC+Xv9E=")</f>
        <v>#REF!</v>
      </c>
      <c r="HC12" t="e">
        <f>AND(#REF!,"AAAAAC+Xv9I=")</f>
        <v>#REF!</v>
      </c>
      <c r="HD12" t="e">
        <f>AND(#REF!,"AAAAAC+Xv9M=")</f>
        <v>#REF!</v>
      </c>
      <c r="HE12" t="e">
        <f>AND(#REF!,"AAAAAC+Xv9Q=")</f>
        <v>#REF!</v>
      </c>
      <c r="HF12" t="e">
        <f>AND(#REF!,"AAAAAC+Xv9U=")</f>
        <v>#REF!</v>
      </c>
      <c r="HG12" t="e">
        <f>AND(#REF!,"AAAAAC+Xv9Y=")</f>
        <v>#REF!</v>
      </c>
      <c r="HH12" t="e">
        <f>AND(#REF!,"AAAAAC+Xv9c=")</f>
        <v>#REF!</v>
      </c>
      <c r="HI12" t="e">
        <f>AND(#REF!,"AAAAAC+Xv9g=")</f>
        <v>#REF!</v>
      </c>
      <c r="HJ12" t="e">
        <f>AND(#REF!,"AAAAAC+Xv9k=")</f>
        <v>#REF!</v>
      </c>
      <c r="HK12" t="e">
        <f>AND(#REF!,"AAAAAC+Xv9o=")</f>
        <v>#REF!</v>
      </c>
      <c r="HL12" t="e">
        <f>AND(#REF!,"AAAAAC+Xv9s=")</f>
        <v>#REF!</v>
      </c>
      <c r="HM12" t="e">
        <f>AND(#REF!,"AAAAAC+Xv9w=")</f>
        <v>#REF!</v>
      </c>
      <c r="HN12" t="e">
        <f>AND(#REF!,"AAAAAC+Xv90=")</f>
        <v>#REF!</v>
      </c>
      <c r="HO12" t="e">
        <f>AND(#REF!,"AAAAAC+Xv94=")</f>
        <v>#REF!</v>
      </c>
      <c r="HP12" t="e">
        <f>IF(#REF!,"AAAAAC+Xv98=",0)</f>
        <v>#REF!</v>
      </c>
      <c r="HQ12" t="e">
        <f>AND(#REF!,"AAAAAC+Xv+A=")</f>
        <v>#REF!</v>
      </c>
      <c r="HR12" t="e">
        <f>AND(#REF!,"AAAAAC+Xv+E=")</f>
        <v>#REF!</v>
      </c>
      <c r="HS12" t="e">
        <f>AND(#REF!,"AAAAAC+Xv+I=")</f>
        <v>#REF!</v>
      </c>
      <c r="HT12" t="e">
        <f>AND(#REF!,"AAAAAC+Xv+M=")</f>
        <v>#REF!</v>
      </c>
      <c r="HU12" t="e">
        <f>AND(#REF!,"AAAAAC+Xv+Q=")</f>
        <v>#REF!</v>
      </c>
      <c r="HV12" t="e">
        <f>AND(#REF!,"AAAAAC+Xv+U=")</f>
        <v>#REF!</v>
      </c>
      <c r="HW12" t="e">
        <f>AND(#REF!,"AAAAAC+Xv+Y=")</f>
        <v>#REF!</v>
      </c>
      <c r="HX12" t="e">
        <f>AND(#REF!,"AAAAAC+Xv+c=")</f>
        <v>#REF!</v>
      </c>
      <c r="HY12" t="e">
        <f>AND(#REF!,"AAAAAC+Xv+g=")</f>
        <v>#REF!</v>
      </c>
      <c r="HZ12" t="e">
        <f>AND(#REF!,"AAAAAC+Xv+k=")</f>
        <v>#REF!</v>
      </c>
      <c r="IA12" t="e">
        <f>AND(#REF!,"AAAAAC+Xv+o=")</f>
        <v>#REF!</v>
      </c>
      <c r="IB12" t="e">
        <f>AND(#REF!,"AAAAAC+Xv+s=")</f>
        <v>#REF!</v>
      </c>
      <c r="IC12" t="e">
        <f>AND(#REF!,"AAAAAC+Xv+w=")</f>
        <v>#REF!</v>
      </c>
      <c r="ID12" t="e">
        <f>AND(#REF!,"AAAAAC+Xv+0=")</f>
        <v>#REF!</v>
      </c>
      <c r="IE12" t="e">
        <f>AND(#REF!,"AAAAAC+Xv+4=")</f>
        <v>#REF!</v>
      </c>
      <c r="IF12" t="e">
        <f>AND(#REF!,"AAAAAC+Xv+8=")</f>
        <v>#REF!</v>
      </c>
      <c r="IG12" t="e">
        <f>AND(#REF!,"AAAAAC+Xv/A=")</f>
        <v>#REF!</v>
      </c>
      <c r="IH12" t="e">
        <f>AND(#REF!,"AAAAAC+Xv/E=")</f>
        <v>#REF!</v>
      </c>
      <c r="II12" t="e">
        <f>AND(#REF!,"AAAAAC+Xv/I=")</f>
        <v>#REF!</v>
      </c>
      <c r="IJ12" t="e">
        <f>AND(#REF!,"AAAAAC+Xv/M=")</f>
        <v>#REF!</v>
      </c>
      <c r="IK12" t="e">
        <f>AND(#REF!,"AAAAAC+Xv/Q=")</f>
        <v>#REF!</v>
      </c>
      <c r="IL12" t="e">
        <f>AND(#REF!,"AAAAAC+Xv/U=")</f>
        <v>#REF!</v>
      </c>
      <c r="IM12" t="e">
        <f>IF(#REF!,"AAAAAC+Xv/Y=",0)</f>
        <v>#REF!</v>
      </c>
      <c r="IN12" t="e">
        <f>AND(#REF!,"AAAAAC+Xv/c=")</f>
        <v>#REF!</v>
      </c>
      <c r="IO12" t="e">
        <f>AND(#REF!,"AAAAAC+Xv/g=")</f>
        <v>#REF!</v>
      </c>
      <c r="IP12" t="e">
        <f>AND(#REF!,"AAAAAC+Xv/k=")</f>
        <v>#REF!</v>
      </c>
      <c r="IQ12" t="e">
        <f>AND(#REF!,"AAAAAC+Xv/o=")</f>
        <v>#REF!</v>
      </c>
      <c r="IR12" t="e">
        <f>AND(#REF!,"AAAAAC+Xv/s=")</f>
        <v>#REF!</v>
      </c>
      <c r="IS12" t="e">
        <f>AND(#REF!,"AAAAAC+Xv/w=")</f>
        <v>#REF!</v>
      </c>
      <c r="IT12" t="e">
        <f>AND(#REF!,"AAAAAC+Xv/0=")</f>
        <v>#REF!</v>
      </c>
      <c r="IU12" t="e">
        <f>AND(#REF!,"AAAAAC+Xv/4=")</f>
        <v>#REF!</v>
      </c>
      <c r="IV12" t="e">
        <f>AND(#REF!,"AAAAAC+Xv/8=")</f>
        <v>#REF!</v>
      </c>
    </row>
    <row r="13" spans="1:256">
      <c r="A13" t="e">
        <f>AND(#REF!,"AAAAAE9vLgA=")</f>
        <v>#REF!</v>
      </c>
      <c r="B13" t="e">
        <f>AND(#REF!,"AAAAAE9vLgE=")</f>
        <v>#REF!</v>
      </c>
      <c r="C13" t="e">
        <f>AND(#REF!,"AAAAAE9vLgI=")</f>
        <v>#REF!</v>
      </c>
      <c r="D13" t="e">
        <f>AND(#REF!,"AAAAAE9vLgM=")</f>
        <v>#REF!</v>
      </c>
      <c r="E13" t="e">
        <f>AND(#REF!,"AAAAAE9vLgQ=")</f>
        <v>#REF!</v>
      </c>
      <c r="F13" t="e">
        <f>AND(#REF!,"AAAAAE9vLgU=")</f>
        <v>#REF!</v>
      </c>
      <c r="G13" t="e">
        <f>AND(#REF!,"AAAAAE9vLgY=")</f>
        <v>#REF!</v>
      </c>
      <c r="H13" t="e">
        <f>AND(#REF!,"AAAAAE9vLgc=")</f>
        <v>#REF!</v>
      </c>
      <c r="I13" t="e">
        <f>AND(#REF!,"AAAAAE9vLgg=")</f>
        <v>#REF!</v>
      </c>
      <c r="J13" t="e">
        <f>AND(#REF!,"AAAAAE9vLgk=")</f>
        <v>#REF!</v>
      </c>
      <c r="K13" t="e">
        <f>AND(#REF!,"AAAAAE9vLgo=")</f>
        <v>#REF!</v>
      </c>
      <c r="L13" t="e">
        <f>AND(#REF!,"AAAAAE9vLgs=")</f>
        <v>#REF!</v>
      </c>
      <c r="M13" t="e">
        <f>AND(#REF!,"AAAAAE9vLgw=")</f>
        <v>#REF!</v>
      </c>
      <c r="N13" t="e">
        <f>IF(#REF!,"AAAAAE9vLg0=",0)</f>
        <v>#REF!</v>
      </c>
      <c r="O13" t="e">
        <f>AND(#REF!,"AAAAAE9vLg4=")</f>
        <v>#REF!</v>
      </c>
      <c r="P13" t="e">
        <f>AND(#REF!,"AAAAAE9vLg8=")</f>
        <v>#REF!</v>
      </c>
      <c r="Q13" t="e">
        <f>AND(#REF!,"AAAAAE9vLhA=")</f>
        <v>#REF!</v>
      </c>
      <c r="R13" t="e">
        <f>AND(#REF!,"AAAAAE9vLhE=")</f>
        <v>#REF!</v>
      </c>
      <c r="S13" t="e">
        <f>AND(#REF!,"AAAAAE9vLhI=")</f>
        <v>#REF!</v>
      </c>
      <c r="T13" t="e">
        <f>AND(#REF!,"AAAAAE9vLhM=")</f>
        <v>#REF!</v>
      </c>
      <c r="U13" t="e">
        <f>AND(#REF!,"AAAAAE9vLhQ=")</f>
        <v>#REF!</v>
      </c>
      <c r="V13" t="e">
        <f>AND(#REF!,"AAAAAE9vLhU=")</f>
        <v>#REF!</v>
      </c>
      <c r="W13" t="e">
        <f>AND(#REF!,"AAAAAE9vLhY=")</f>
        <v>#REF!</v>
      </c>
      <c r="X13" t="e">
        <f>AND(#REF!,"AAAAAE9vLhc=")</f>
        <v>#REF!</v>
      </c>
      <c r="Y13" t="e">
        <f>AND(#REF!,"AAAAAE9vLhg=")</f>
        <v>#REF!</v>
      </c>
      <c r="Z13" t="e">
        <f>AND(#REF!,"AAAAAE9vLhk=")</f>
        <v>#REF!</v>
      </c>
      <c r="AA13" t="e">
        <f>AND(#REF!,"AAAAAE9vLho=")</f>
        <v>#REF!</v>
      </c>
      <c r="AB13" t="e">
        <f>AND(#REF!,"AAAAAE9vLhs=")</f>
        <v>#REF!</v>
      </c>
      <c r="AC13" t="e">
        <f>AND(#REF!,"AAAAAE9vLhw=")</f>
        <v>#REF!</v>
      </c>
      <c r="AD13" t="e">
        <f>AND(#REF!,"AAAAAE9vLh0=")</f>
        <v>#REF!</v>
      </c>
      <c r="AE13" t="e">
        <f>AND(#REF!,"AAAAAE9vLh4=")</f>
        <v>#REF!</v>
      </c>
      <c r="AF13" t="e">
        <f>AND(#REF!,"AAAAAE9vLh8=")</f>
        <v>#REF!</v>
      </c>
      <c r="AG13" t="e">
        <f>AND(#REF!,"AAAAAE9vLiA=")</f>
        <v>#REF!</v>
      </c>
      <c r="AH13" t="e">
        <f>AND(#REF!,"AAAAAE9vLiE=")</f>
        <v>#REF!</v>
      </c>
      <c r="AI13" t="e">
        <f>AND(#REF!,"AAAAAE9vLiI=")</f>
        <v>#REF!</v>
      </c>
      <c r="AJ13" t="e">
        <f>AND(#REF!,"AAAAAE9vLiM=")</f>
        <v>#REF!</v>
      </c>
      <c r="AK13" t="e">
        <f>IF(#REF!,"AAAAAE9vLiQ=",0)</f>
        <v>#REF!</v>
      </c>
      <c r="AL13" t="e">
        <f>AND(#REF!,"AAAAAE9vLiU=")</f>
        <v>#REF!</v>
      </c>
      <c r="AM13" t="e">
        <f>AND(#REF!,"AAAAAE9vLiY=")</f>
        <v>#REF!</v>
      </c>
      <c r="AN13" t="e">
        <f>AND(#REF!,"AAAAAE9vLic=")</f>
        <v>#REF!</v>
      </c>
      <c r="AO13" t="e">
        <f>AND(#REF!,"AAAAAE9vLig=")</f>
        <v>#REF!</v>
      </c>
      <c r="AP13" t="e">
        <f>AND(#REF!,"AAAAAE9vLik=")</f>
        <v>#REF!</v>
      </c>
      <c r="AQ13" t="e">
        <f>AND(#REF!,"AAAAAE9vLio=")</f>
        <v>#REF!</v>
      </c>
      <c r="AR13" t="e">
        <f>AND(#REF!,"AAAAAE9vLis=")</f>
        <v>#REF!</v>
      </c>
      <c r="AS13" t="e">
        <f>AND(#REF!,"AAAAAE9vLiw=")</f>
        <v>#REF!</v>
      </c>
      <c r="AT13" t="e">
        <f>AND(#REF!,"AAAAAE9vLi0=")</f>
        <v>#REF!</v>
      </c>
      <c r="AU13" t="e">
        <f>AND(#REF!,"AAAAAE9vLi4=")</f>
        <v>#REF!</v>
      </c>
      <c r="AV13" t="e">
        <f>AND(#REF!,"AAAAAE9vLi8=")</f>
        <v>#REF!</v>
      </c>
      <c r="AW13" t="e">
        <f>AND(#REF!,"AAAAAE9vLjA=")</f>
        <v>#REF!</v>
      </c>
      <c r="AX13" t="e">
        <f>AND(#REF!,"AAAAAE9vLjE=")</f>
        <v>#REF!</v>
      </c>
      <c r="AY13" t="e">
        <f>AND(#REF!,"AAAAAE9vLjI=")</f>
        <v>#REF!</v>
      </c>
      <c r="AZ13" t="e">
        <f>AND(#REF!,"AAAAAE9vLjM=")</f>
        <v>#REF!</v>
      </c>
      <c r="BA13" t="e">
        <f>AND(#REF!,"AAAAAE9vLjQ=")</f>
        <v>#REF!</v>
      </c>
      <c r="BB13" t="e">
        <f>AND(#REF!,"AAAAAE9vLjU=")</f>
        <v>#REF!</v>
      </c>
      <c r="BC13" t="e">
        <f>AND(#REF!,"AAAAAE9vLjY=")</f>
        <v>#REF!</v>
      </c>
      <c r="BD13" t="e">
        <f>AND(#REF!,"AAAAAE9vLjc=")</f>
        <v>#REF!</v>
      </c>
      <c r="BE13" t="e">
        <f>AND(#REF!,"AAAAAE9vLjg=")</f>
        <v>#REF!</v>
      </c>
      <c r="BF13" t="e">
        <f>AND(#REF!,"AAAAAE9vLjk=")</f>
        <v>#REF!</v>
      </c>
      <c r="BG13" t="e">
        <f>AND(#REF!,"AAAAAE9vLjo=")</f>
        <v>#REF!</v>
      </c>
      <c r="BH13" t="e">
        <f>IF(#REF!,"AAAAAE9vLjs=",0)</f>
        <v>#REF!</v>
      </c>
      <c r="BI13" t="e">
        <f>AND(#REF!,"AAAAAE9vLjw=")</f>
        <v>#REF!</v>
      </c>
      <c r="BJ13" t="e">
        <f>AND(#REF!,"AAAAAE9vLj0=")</f>
        <v>#REF!</v>
      </c>
      <c r="BK13" t="e">
        <f>AND(#REF!,"AAAAAE9vLj4=")</f>
        <v>#REF!</v>
      </c>
      <c r="BL13" t="e">
        <f>AND(#REF!,"AAAAAE9vLj8=")</f>
        <v>#REF!</v>
      </c>
      <c r="BM13" t="e">
        <f>AND(#REF!,"AAAAAE9vLkA=")</f>
        <v>#REF!</v>
      </c>
      <c r="BN13" t="e">
        <f>AND(#REF!,"AAAAAE9vLkE=")</f>
        <v>#REF!</v>
      </c>
      <c r="BO13" t="e">
        <f>AND(#REF!,"AAAAAE9vLkI=")</f>
        <v>#REF!</v>
      </c>
      <c r="BP13" t="e">
        <f>AND(#REF!,"AAAAAE9vLkM=")</f>
        <v>#REF!</v>
      </c>
      <c r="BQ13" t="e">
        <f>AND(#REF!,"AAAAAE9vLkQ=")</f>
        <v>#REF!</v>
      </c>
      <c r="BR13" t="e">
        <f>AND(#REF!,"AAAAAE9vLkU=")</f>
        <v>#REF!</v>
      </c>
      <c r="BS13" t="e">
        <f>AND(#REF!,"AAAAAE9vLkY=")</f>
        <v>#REF!</v>
      </c>
      <c r="BT13" t="e">
        <f>AND(#REF!,"AAAAAE9vLkc=")</f>
        <v>#REF!</v>
      </c>
      <c r="BU13" t="e">
        <f>AND(#REF!,"AAAAAE9vLkg=")</f>
        <v>#REF!</v>
      </c>
      <c r="BV13" t="e">
        <f>AND(#REF!,"AAAAAE9vLkk=")</f>
        <v>#REF!</v>
      </c>
      <c r="BW13" t="e">
        <f>AND(#REF!,"AAAAAE9vLko=")</f>
        <v>#REF!</v>
      </c>
      <c r="BX13" t="e">
        <f>AND(#REF!,"AAAAAE9vLks=")</f>
        <v>#REF!</v>
      </c>
      <c r="BY13" t="e">
        <f>AND(#REF!,"AAAAAE9vLkw=")</f>
        <v>#REF!</v>
      </c>
      <c r="BZ13" t="e">
        <f>AND(#REF!,"AAAAAE9vLk0=")</f>
        <v>#REF!</v>
      </c>
      <c r="CA13" t="e">
        <f>AND(#REF!,"AAAAAE9vLk4=")</f>
        <v>#REF!</v>
      </c>
      <c r="CB13" t="e">
        <f>AND(#REF!,"AAAAAE9vLk8=")</f>
        <v>#REF!</v>
      </c>
      <c r="CC13" t="e">
        <f>AND(#REF!,"AAAAAE9vLlA=")</f>
        <v>#REF!</v>
      </c>
      <c r="CD13" t="e">
        <f>AND(#REF!,"AAAAAE9vLlE=")</f>
        <v>#REF!</v>
      </c>
      <c r="CE13" t="e">
        <f>IF(#REF!,"AAAAAE9vLlI=",0)</f>
        <v>#REF!</v>
      </c>
      <c r="CF13" t="e">
        <f>AND(#REF!,"AAAAAE9vLlM=")</f>
        <v>#REF!</v>
      </c>
      <c r="CG13" t="e">
        <f>AND(#REF!,"AAAAAE9vLlQ=")</f>
        <v>#REF!</v>
      </c>
      <c r="CH13" t="e">
        <f>AND(#REF!,"AAAAAE9vLlU=")</f>
        <v>#REF!</v>
      </c>
      <c r="CI13" t="e">
        <f>AND(#REF!,"AAAAAE9vLlY=")</f>
        <v>#REF!</v>
      </c>
      <c r="CJ13" t="e">
        <f>AND(#REF!,"AAAAAE9vLlc=")</f>
        <v>#REF!</v>
      </c>
      <c r="CK13" t="e">
        <f>AND(#REF!,"AAAAAE9vLlg=")</f>
        <v>#REF!</v>
      </c>
      <c r="CL13" t="e">
        <f>AND(#REF!,"AAAAAE9vLlk=")</f>
        <v>#REF!</v>
      </c>
      <c r="CM13" t="e">
        <f>AND(#REF!,"AAAAAE9vLlo=")</f>
        <v>#REF!</v>
      </c>
      <c r="CN13" t="e">
        <f>AND(#REF!,"AAAAAE9vLls=")</f>
        <v>#REF!</v>
      </c>
      <c r="CO13" t="e">
        <f>AND(#REF!,"AAAAAE9vLlw=")</f>
        <v>#REF!</v>
      </c>
      <c r="CP13" t="e">
        <f>AND(#REF!,"AAAAAE9vLl0=")</f>
        <v>#REF!</v>
      </c>
      <c r="CQ13" t="e">
        <f>AND(#REF!,"AAAAAE9vLl4=")</f>
        <v>#REF!</v>
      </c>
      <c r="CR13" t="e">
        <f>AND(#REF!,"AAAAAE9vLl8=")</f>
        <v>#REF!</v>
      </c>
      <c r="CS13" t="e">
        <f>AND(#REF!,"AAAAAE9vLmA=")</f>
        <v>#REF!</v>
      </c>
      <c r="CT13" t="e">
        <f>AND(#REF!,"AAAAAE9vLmE=")</f>
        <v>#REF!</v>
      </c>
      <c r="CU13" t="e">
        <f>AND(#REF!,"AAAAAE9vLmI=")</f>
        <v>#REF!</v>
      </c>
      <c r="CV13" t="e">
        <f>AND(#REF!,"AAAAAE9vLmM=")</f>
        <v>#REF!</v>
      </c>
      <c r="CW13" t="e">
        <f>AND(#REF!,"AAAAAE9vLmQ=")</f>
        <v>#REF!</v>
      </c>
      <c r="CX13" t="e">
        <f>AND(#REF!,"AAAAAE9vLmU=")</f>
        <v>#REF!</v>
      </c>
      <c r="CY13" t="e">
        <f>AND(#REF!,"AAAAAE9vLmY=")</f>
        <v>#REF!</v>
      </c>
      <c r="CZ13" t="e">
        <f>AND(#REF!,"AAAAAE9vLmc=")</f>
        <v>#REF!</v>
      </c>
      <c r="DA13" t="e">
        <f>AND(#REF!,"AAAAAE9vLmg=")</f>
        <v>#REF!</v>
      </c>
      <c r="DB13" t="e">
        <f>IF(#REF!,"AAAAAE9vLmk=",0)</f>
        <v>#REF!</v>
      </c>
      <c r="DC13" t="e">
        <f>AND(#REF!,"AAAAAE9vLmo=")</f>
        <v>#REF!</v>
      </c>
      <c r="DD13" t="e">
        <f>AND(#REF!,"AAAAAE9vLms=")</f>
        <v>#REF!</v>
      </c>
      <c r="DE13" t="e">
        <f>AND(#REF!,"AAAAAE9vLmw=")</f>
        <v>#REF!</v>
      </c>
      <c r="DF13" t="e">
        <f>AND(#REF!,"AAAAAE9vLm0=")</f>
        <v>#REF!</v>
      </c>
      <c r="DG13" t="e">
        <f>AND(#REF!,"AAAAAE9vLm4=")</f>
        <v>#REF!</v>
      </c>
      <c r="DH13" t="e">
        <f>AND(#REF!,"AAAAAE9vLm8=")</f>
        <v>#REF!</v>
      </c>
      <c r="DI13" t="e">
        <f>AND(#REF!,"AAAAAE9vLnA=")</f>
        <v>#REF!</v>
      </c>
      <c r="DJ13" t="e">
        <f>AND(#REF!,"AAAAAE9vLnE=")</f>
        <v>#REF!</v>
      </c>
      <c r="DK13" t="e">
        <f>AND(#REF!,"AAAAAE9vLnI=")</f>
        <v>#REF!</v>
      </c>
      <c r="DL13" t="e">
        <f>AND(#REF!,"AAAAAE9vLnM=")</f>
        <v>#REF!</v>
      </c>
      <c r="DM13" t="e">
        <f>AND(#REF!,"AAAAAE9vLnQ=")</f>
        <v>#REF!</v>
      </c>
      <c r="DN13" t="e">
        <f>AND(#REF!,"AAAAAE9vLnU=")</f>
        <v>#REF!</v>
      </c>
      <c r="DO13" t="e">
        <f>AND(#REF!,"AAAAAE9vLnY=")</f>
        <v>#REF!</v>
      </c>
      <c r="DP13" t="e">
        <f>AND(#REF!,"AAAAAE9vLnc=")</f>
        <v>#REF!</v>
      </c>
      <c r="DQ13" t="e">
        <f>AND(#REF!,"AAAAAE9vLng=")</f>
        <v>#REF!</v>
      </c>
      <c r="DR13" t="e">
        <f>AND(#REF!,"AAAAAE9vLnk=")</f>
        <v>#REF!</v>
      </c>
      <c r="DS13" t="e">
        <f>AND(#REF!,"AAAAAE9vLno=")</f>
        <v>#REF!</v>
      </c>
      <c r="DT13" t="e">
        <f>AND(#REF!,"AAAAAE9vLns=")</f>
        <v>#REF!</v>
      </c>
      <c r="DU13" t="e">
        <f>AND(#REF!,"AAAAAE9vLnw=")</f>
        <v>#REF!</v>
      </c>
      <c r="DV13" t="e">
        <f>AND(#REF!,"AAAAAE9vLn0=")</f>
        <v>#REF!</v>
      </c>
      <c r="DW13" t="e">
        <f>AND(#REF!,"AAAAAE9vLn4=")</f>
        <v>#REF!</v>
      </c>
      <c r="DX13" t="e">
        <f>AND(#REF!,"AAAAAE9vLn8=")</f>
        <v>#REF!</v>
      </c>
      <c r="DY13" t="e">
        <f>IF(#REF!,"AAAAAE9vLoA=",0)</f>
        <v>#REF!</v>
      </c>
      <c r="DZ13" t="e">
        <f>AND(#REF!,"AAAAAE9vLoE=")</f>
        <v>#REF!</v>
      </c>
      <c r="EA13" t="e">
        <f>AND(#REF!,"AAAAAE9vLoI=")</f>
        <v>#REF!</v>
      </c>
      <c r="EB13" t="e">
        <f>AND(#REF!,"AAAAAE9vLoM=")</f>
        <v>#REF!</v>
      </c>
      <c r="EC13" t="e">
        <f>AND(#REF!,"AAAAAE9vLoQ=")</f>
        <v>#REF!</v>
      </c>
      <c r="ED13" t="e">
        <f>AND(#REF!,"AAAAAE9vLoU=")</f>
        <v>#REF!</v>
      </c>
      <c r="EE13" t="e">
        <f>AND(#REF!,"AAAAAE9vLoY=")</f>
        <v>#REF!</v>
      </c>
      <c r="EF13" t="e">
        <f>AND(#REF!,"AAAAAE9vLoc=")</f>
        <v>#REF!</v>
      </c>
      <c r="EG13" t="e">
        <f>AND(#REF!,"AAAAAE9vLog=")</f>
        <v>#REF!</v>
      </c>
      <c r="EH13" t="e">
        <f>AND(#REF!,"AAAAAE9vLok=")</f>
        <v>#REF!</v>
      </c>
      <c r="EI13" t="e">
        <f>AND(#REF!,"AAAAAE9vLoo=")</f>
        <v>#REF!</v>
      </c>
      <c r="EJ13" t="e">
        <f>AND(#REF!,"AAAAAE9vLos=")</f>
        <v>#REF!</v>
      </c>
      <c r="EK13" t="e">
        <f>AND(#REF!,"AAAAAE9vLow=")</f>
        <v>#REF!</v>
      </c>
      <c r="EL13" t="e">
        <f>AND(#REF!,"AAAAAE9vLo0=")</f>
        <v>#REF!</v>
      </c>
      <c r="EM13" t="e">
        <f>AND(#REF!,"AAAAAE9vLo4=")</f>
        <v>#REF!</v>
      </c>
      <c r="EN13" t="e">
        <f>AND(#REF!,"AAAAAE9vLo8=")</f>
        <v>#REF!</v>
      </c>
      <c r="EO13" t="e">
        <f>AND(#REF!,"AAAAAE9vLpA=")</f>
        <v>#REF!</v>
      </c>
      <c r="EP13" t="e">
        <f>AND(#REF!,"AAAAAE9vLpE=")</f>
        <v>#REF!</v>
      </c>
      <c r="EQ13" t="e">
        <f>AND(#REF!,"AAAAAE9vLpI=")</f>
        <v>#REF!</v>
      </c>
      <c r="ER13" t="e">
        <f>AND(#REF!,"AAAAAE9vLpM=")</f>
        <v>#REF!</v>
      </c>
      <c r="ES13" t="e">
        <f>AND(#REF!,"AAAAAE9vLpQ=")</f>
        <v>#REF!</v>
      </c>
      <c r="ET13" t="e">
        <f>AND(#REF!,"AAAAAE9vLpU=")</f>
        <v>#REF!</v>
      </c>
      <c r="EU13" t="e">
        <f>AND(#REF!,"AAAAAE9vLpY=")</f>
        <v>#REF!</v>
      </c>
      <c r="EV13" t="e">
        <f>IF(#REF!,"AAAAAE9vLpc=",0)</f>
        <v>#REF!</v>
      </c>
      <c r="EW13" t="e">
        <f>AND(#REF!,"AAAAAE9vLpg=")</f>
        <v>#REF!</v>
      </c>
      <c r="EX13" t="e">
        <f>AND(#REF!,"AAAAAE9vLpk=")</f>
        <v>#REF!</v>
      </c>
      <c r="EY13" t="e">
        <f>AND(#REF!,"AAAAAE9vLpo=")</f>
        <v>#REF!</v>
      </c>
      <c r="EZ13" t="e">
        <f>AND(#REF!,"AAAAAE9vLps=")</f>
        <v>#REF!</v>
      </c>
      <c r="FA13" t="e">
        <f>AND(#REF!,"AAAAAE9vLpw=")</f>
        <v>#REF!</v>
      </c>
      <c r="FB13" t="e">
        <f>AND(#REF!,"AAAAAE9vLp0=")</f>
        <v>#REF!</v>
      </c>
      <c r="FC13" t="e">
        <f>AND(#REF!,"AAAAAE9vLp4=")</f>
        <v>#REF!</v>
      </c>
      <c r="FD13" t="e">
        <f>AND(#REF!,"AAAAAE9vLp8=")</f>
        <v>#REF!</v>
      </c>
      <c r="FE13" t="e">
        <f>AND(#REF!,"AAAAAE9vLqA=")</f>
        <v>#REF!</v>
      </c>
      <c r="FF13" t="e">
        <f>AND(#REF!,"AAAAAE9vLqE=")</f>
        <v>#REF!</v>
      </c>
      <c r="FG13" t="e">
        <f>AND(#REF!,"AAAAAE9vLqI=")</f>
        <v>#REF!</v>
      </c>
      <c r="FH13" t="e">
        <f>AND(#REF!,"AAAAAE9vLqM=")</f>
        <v>#REF!</v>
      </c>
      <c r="FI13" t="e">
        <f>AND(#REF!,"AAAAAE9vLqQ=")</f>
        <v>#REF!</v>
      </c>
      <c r="FJ13" t="e">
        <f>AND(#REF!,"AAAAAE9vLqU=")</f>
        <v>#REF!</v>
      </c>
      <c r="FK13" t="e">
        <f>AND(#REF!,"AAAAAE9vLqY=")</f>
        <v>#REF!</v>
      </c>
      <c r="FL13" t="e">
        <f>AND(#REF!,"AAAAAE9vLqc=")</f>
        <v>#REF!</v>
      </c>
      <c r="FM13" t="e">
        <f>AND(#REF!,"AAAAAE9vLqg=")</f>
        <v>#REF!</v>
      </c>
      <c r="FN13" t="e">
        <f>AND(#REF!,"AAAAAE9vLqk=")</f>
        <v>#REF!</v>
      </c>
      <c r="FO13" t="e">
        <f>AND(#REF!,"AAAAAE9vLqo=")</f>
        <v>#REF!</v>
      </c>
      <c r="FP13" t="e">
        <f>IF(#REF!,"AAAAAE9vLqs=",0)</f>
        <v>#REF!</v>
      </c>
      <c r="FQ13" t="e">
        <f>AND(#REF!,"AAAAAE9vLqw=")</f>
        <v>#REF!</v>
      </c>
      <c r="FR13" t="e">
        <f>AND(#REF!,"AAAAAE9vLq0=")</f>
        <v>#REF!</v>
      </c>
      <c r="FS13" t="e">
        <f>AND(#REF!,"AAAAAE9vLq4=")</f>
        <v>#REF!</v>
      </c>
      <c r="FT13" t="e">
        <f>AND(#REF!,"AAAAAE9vLq8=")</f>
        <v>#REF!</v>
      </c>
      <c r="FU13" t="e">
        <f>AND(#REF!,"AAAAAE9vLrA=")</f>
        <v>#REF!</v>
      </c>
      <c r="FV13" t="e">
        <f>AND(#REF!,"AAAAAE9vLrE=")</f>
        <v>#REF!</v>
      </c>
      <c r="FW13" t="e">
        <f>AND(#REF!,"AAAAAE9vLrI=")</f>
        <v>#REF!</v>
      </c>
      <c r="FX13" t="e">
        <f>AND(#REF!,"AAAAAE9vLrM=")</f>
        <v>#REF!</v>
      </c>
      <c r="FY13" t="e">
        <f>AND(#REF!,"AAAAAE9vLrQ=")</f>
        <v>#REF!</v>
      </c>
      <c r="FZ13" t="e">
        <f>AND(#REF!,"AAAAAE9vLrU=")</f>
        <v>#REF!</v>
      </c>
      <c r="GA13" t="e">
        <f>AND(#REF!,"AAAAAE9vLrY=")</f>
        <v>#REF!</v>
      </c>
      <c r="GB13" t="e">
        <f>AND(#REF!,"AAAAAE9vLrc=")</f>
        <v>#REF!</v>
      </c>
      <c r="GC13" t="e">
        <f>AND(#REF!,"AAAAAE9vLrg=")</f>
        <v>#REF!</v>
      </c>
      <c r="GD13" t="e">
        <f>AND(#REF!,"AAAAAE9vLrk=")</f>
        <v>#REF!</v>
      </c>
      <c r="GE13" t="e">
        <f>AND(#REF!,"AAAAAE9vLro=")</f>
        <v>#REF!</v>
      </c>
      <c r="GF13" t="e">
        <f>AND(#REF!,"AAAAAE9vLrs=")</f>
        <v>#REF!</v>
      </c>
      <c r="GG13" t="e">
        <f>AND(#REF!,"AAAAAE9vLrw=")</f>
        <v>#REF!</v>
      </c>
      <c r="GH13" t="e">
        <f>AND(#REF!,"AAAAAE9vLr0=")</f>
        <v>#REF!</v>
      </c>
      <c r="GI13" t="e">
        <f>AND(#REF!,"AAAAAE9vLr4=")</f>
        <v>#REF!</v>
      </c>
      <c r="GJ13" t="e">
        <f>IF(#REF!,"AAAAAE9vLr8=",0)</f>
        <v>#REF!</v>
      </c>
      <c r="GK13" t="e">
        <f>IF(#REF!,"AAAAAE9vLsA=",0)</f>
        <v>#REF!</v>
      </c>
      <c r="GL13" t="e">
        <f>IF(#REF!,"AAAAAE9vLsE=",0)</f>
        <v>#REF!</v>
      </c>
      <c r="GM13" t="e">
        <f>IF(#REF!,"AAAAAE9vLsI=",0)</f>
        <v>#REF!</v>
      </c>
      <c r="GN13" t="e">
        <f>IF(#REF!,"AAAAAE9vLsM=",0)</f>
        <v>#REF!</v>
      </c>
      <c r="GO13" t="e">
        <f>IF(#REF!,"AAAAAE9vLsQ=",0)</f>
        <v>#REF!</v>
      </c>
      <c r="GP13" t="e">
        <f>IF(#REF!,"AAAAAE9vLsU=",0)</f>
        <v>#REF!</v>
      </c>
      <c r="GQ13" t="e">
        <f>IF(#REF!,"AAAAAE9vLsY=",0)</f>
        <v>#REF!</v>
      </c>
      <c r="GR13" t="e">
        <f>IF(#REF!,"AAAAAE9vLsc=",0)</f>
        <v>#REF!</v>
      </c>
      <c r="GS13" t="e">
        <f>IF(#REF!,"AAAAAE9vLsg=",0)</f>
        <v>#REF!</v>
      </c>
      <c r="GT13" t="e">
        <f>IF(#REF!,"AAAAAE9vLsk=",0)</f>
        <v>#REF!</v>
      </c>
      <c r="GU13" t="e">
        <f>IF(#REF!,"AAAAAE9vLso=",0)</f>
        <v>#REF!</v>
      </c>
      <c r="GV13" t="e">
        <f>IF(#REF!,"AAAAAE9vLss=",0)</f>
        <v>#REF!</v>
      </c>
      <c r="GW13" t="e">
        <f>IF(#REF!,"AAAAAE9vLsw=",0)</f>
        <v>#REF!</v>
      </c>
      <c r="GX13" t="e">
        <f>IF(#REF!,"AAAAAE9vLs0=",0)</f>
        <v>#REF!</v>
      </c>
      <c r="GY13" t="e">
        <f>IF(#REF!,"AAAAAE9vLs4=",0)</f>
        <v>#REF!</v>
      </c>
      <c r="GZ13" t="e">
        <f>IF(#REF!,"AAAAAE9vLs8=",0)</f>
        <v>#REF!</v>
      </c>
      <c r="HA13" t="e">
        <f>IF(#REF!,"AAAAAE9vLtA=",0)</f>
        <v>#REF!</v>
      </c>
      <c r="HB13" t="e">
        <f>IF(#REF!,"AAAAAE9vLtE=",0)</f>
        <v>#REF!</v>
      </c>
      <c r="HC13" t="e">
        <f>IF(#REF!,"AAAAAE9vLtI=",0)</f>
        <v>#REF!</v>
      </c>
      <c r="HD13" t="e">
        <f>IF(#REF!,"AAAAAE9vLtM=",0)</f>
        <v>#REF!</v>
      </c>
      <c r="HE13" t="e">
        <f>IF(#REF!,"AAAAAE9vLtQ=",0)</f>
        <v>#REF!</v>
      </c>
      <c r="HF13" t="s">
        <v>30</v>
      </c>
      <c r="HG13" t="e">
        <f>IF("N",_xlfn.CUBEKPIMEMBER,"AAAAAE9vLtY=")</f>
        <v>#VALUE!</v>
      </c>
      <c r="HH13" t="e">
        <f>IF("N",初期値!_xlnm.Print_Area,"AAAAAE9vLtc=")</f>
        <v>#VALUE!</v>
      </c>
      <c r="HI13" t="e">
        <f>IF("N",初期値!_xlnm.Print_Area,"AAAAAE9vLtg=")</f>
        <v>#VALUE!</v>
      </c>
      <c r="HJ13" t="e">
        <f>IF("N",初期値!_xlnm.Print_Area,"AAAAAE9vLtk=")</f>
        <v>#VALUE!</v>
      </c>
      <c r="HK13" t="e">
        <f>IF("N",初期値!_xlnm.Print_Area,"AAAAAE9vLto=")</f>
        <v>#VALUE!</v>
      </c>
      <c r="HL13" t="e">
        <f>IF("N",初期値!_xlnm.Print_Area,"AAAAAE9vLts=")</f>
        <v>#VALUE!</v>
      </c>
      <c r="HM13" t="e">
        <f>IF("N",初期値!_xlnm.Print_Area,"AAAAAE9vLtw=")</f>
        <v>#VALUE!</v>
      </c>
      <c r="HN13" t="e">
        <f>IF("N",初期値!_xlnm.Print_Area,"AAAAAE9vLt0=")</f>
        <v>#VALUE!</v>
      </c>
    </row>
    <row r="14" spans="1:256">
      <c r="A14" t="s">
        <v>31</v>
      </c>
    </row>
    <row r="15" spans="1:256">
      <c r="A15" t="s">
        <v>32</v>
      </c>
    </row>
  </sheetData>
  <phoneticPr fontId="12"/>
  <pageMargins left="0.7" right="0.7" top="0.75" bottom="0.75" header="0.3" footer="0.3"/>
  <pageSetup paperSize="9" orientation="landscape" verticalDpi="0" r:id="rId1"/>
  <customProperties>
    <customPr name="DVSECTION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初期値</vt:lpstr>
      <vt:lpstr>記入例</vt:lpstr>
      <vt:lpstr>記入例!Print_Area</vt:lpstr>
      <vt:lpstr>初期値!Print_Area</vt:lpstr>
    </vt:vector>
  </TitlesOfParts>
  <Manager/>
  <Company>Your Company Name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ohkubo</dc:creator>
  <cp:keywords/>
  <dc:description/>
  <cp:lastModifiedBy>t_shimogawa</cp:lastModifiedBy>
  <cp:revision/>
  <cp:lastPrinted>2021-03-19T08:03:43Z</cp:lastPrinted>
  <dcterms:created xsi:type="dcterms:W3CDTF">2011-01-17T05:25:25Z</dcterms:created>
  <dcterms:modified xsi:type="dcterms:W3CDTF">2021-06-16T05:15:34Z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1eFo8DTf1JjoK6UAv4EgKjlQvYnC7gjqnu-0zGuc7Jjs</vt:lpwstr>
  </property>
  <property fmtid="{D5CDD505-2E9C-101B-9397-08002B2CF9AE}" pid="4" name="Google.Documents.RevisionId">
    <vt:lpwstr>11056041551094494681</vt:lpwstr>
  </property>
  <property fmtid="{D5CDD505-2E9C-101B-9397-08002B2CF9AE}" pid="5" name="Google.Documents.PreviousRevisionId">
    <vt:lpwstr>00336084726648652981</vt:lpwstr>
  </property>
  <property fmtid="{D5CDD505-2E9C-101B-9397-08002B2CF9AE}" pid="6" name="Google.Documents.PluginVersion">
    <vt:lpwstr>2.0.2026.3768</vt:lpwstr>
  </property>
  <property fmtid="{D5CDD505-2E9C-101B-9397-08002B2CF9AE}" pid="7" name="Google.Documents.MergeIncapabilityFlags">
    <vt:i4>0</vt:i4>
  </property>
</Properties>
</file>